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T:\FNEEQ_General\COMITÉS FÉDÉRAUX\CFARR\Daniel Légaré\Calculateur Assurance\2022\"/>
    </mc:Choice>
  </mc:AlternateContent>
  <xr:revisionPtr revIDLastSave="0" documentId="13_ncr:1_{8B49A9E4-98E6-4437-AFC3-CC506029E4E4}" xr6:coauthVersionLast="46" xr6:coauthVersionMax="46" xr10:uidLastSave="{00000000-0000-0000-0000-000000000000}"/>
  <workbookProtection workbookAlgorithmName="SHA-512" workbookHashValue="EDXTv96GG4pinvAsOU5q5PQHtJ2oayo4cmZmLOsDROdpHCKAskFX4i2kIXR7F5Avg3eLqJc3mmxziVAQsABhXA==" workbookSaltValue="w561SgzyDXT5+o3PdBMugw==" workbookSpinCount="100000" lockStructure="1"/>
  <bookViews>
    <workbookView xWindow="1125" yWindow="1125" windowWidth="28800" windowHeight="11325" tabRatio="707" xr2:uid="{00000000-000D-0000-FFFF-FFFF00000000}"/>
  </bookViews>
  <sheets>
    <sheet name="Calculateur" sheetId="1" r:id="rId1"/>
    <sheet name="Taux" sheetId="2" state="hidden" r:id="rId2"/>
    <sheet name="Nouveau taux" sheetId="5" state="hidden" r:id="rId3"/>
    <sheet name="Calculator" sheetId="9" state="hidden" r:id="rId4"/>
    <sheet name="Taux anglais" sheetId="8" state="hidden" r:id="rId5"/>
    <sheet name="PDF de La Capitale" sheetId="13" state="hidden" r:id="rId6"/>
    <sheet name="Historique " sheetId="15" state="hidden" r:id="rId7"/>
  </sheets>
  <definedNames>
    <definedName name="Courte_LaSalle">Taux!$C$32</definedName>
    <definedName name="Courte_Laval">Taux!$C$31</definedName>
    <definedName name="Courte_Les_autres">Taux!$C$35</definedName>
    <definedName name="Courte_Trinité">Taux!$C$33</definedName>
    <definedName name="Taux_courte">Taux!$B$31:$C$36</definedName>
    <definedName name="Taux_courte_anglais">'Taux anglais'!$B$32:$C$37</definedName>
    <definedName name="_xlnm.Print_Area" localSheetId="0">Calculateur!$A$3:$AD$121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5" i="8" l="1"/>
  <c r="F27" i="8"/>
  <c r="F27" i="2"/>
  <c r="G27" i="2" s="1"/>
  <c r="V30" i="1" s="1"/>
  <c r="O36" i="9"/>
  <c r="D42" i="9"/>
  <c r="O36" i="1"/>
  <c r="C37" i="8"/>
  <c r="C36" i="8"/>
  <c r="C35" i="8"/>
  <c r="C34" i="8"/>
  <c r="C33" i="8"/>
  <c r="C32" i="8"/>
  <c r="C45" i="8"/>
  <c r="C44" i="8"/>
  <c r="C43" i="8"/>
  <c r="C42" i="8"/>
  <c r="C41" i="8"/>
  <c r="C40" i="8"/>
  <c r="F37" i="8"/>
  <c r="F36" i="8"/>
  <c r="F35" i="8"/>
  <c r="F34" i="8"/>
  <c r="F33" i="8"/>
  <c r="F32" i="8"/>
  <c r="D42" i="1"/>
  <c r="D40" i="1"/>
  <c r="C35" i="2"/>
  <c r="C34" i="2"/>
  <c r="C33" i="2"/>
  <c r="C32" i="2"/>
  <c r="C31" i="2"/>
  <c r="L5" i="5"/>
  <c r="M7" i="5" l="1"/>
  <c r="P25" i="2" s="1"/>
  <c r="M5" i="5"/>
  <c r="Q15" i="2" s="1"/>
  <c r="M6" i="5"/>
  <c r="Q16" i="2" s="1"/>
  <c r="V49" i="1"/>
  <c r="B92" i="1"/>
  <c r="B91" i="9" l="1"/>
  <c r="C20" i="5" l="1"/>
  <c r="C22" i="5"/>
  <c r="C9" i="8" l="1"/>
  <c r="C9" i="2"/>
  <c r="V60" i="1" l="1"/>
  <c r="W60" i="1" s="1"/>
  <c r="G27" i="8"/>
  <c r="V29" i="9" s="1"/>
  <c r="D38" i="1" l="1"/>
  <c r="D36" i="1"/>
  <c r="D34" i="1"/>
  <c r="D40" i="9"/>
  <c r="D38" i="9"/>
  <c r="D36" i="9"/>
  <c r="D34" i="9"/>
  <c r="L46" i="2"/>
  <c r="B93" i="1" l="1"/>
  <c r="B108" i="9" l="1"/>
  <c r="B92" i="9"/>
  <c r="Q5" i="9"/>
  <c r="D6" i="8"/>
  <c r="D9" i="8" s="1"/>
  <c r="D6" i="2"/>
  <c r="D9" i="2" s="1"/>
  <c r="R19" i="8" l="1"/>
  <c r="R19" i="2"/>
  <c r="V4" i="9"/>
  <c r="R4" i="9"/>
  <c r="Q3" i="9" s="1"/>
  <c r="L4" i="9"/>
  <c r="B109" i="1"/>
  <c r="L4" i="1"/>
  <c r="D65" i="1" l="1"/>
  <c r="Q6" i="1" l="1"/>
  <c r="V4" i="1"/>
  <c r="R4" i="1"/>
  <c r="Q3" i="1" s="1"/>
  <c r="P49" i="8"/>
  <c r="C36" i="2" l="1"/>
  <c r="AC36" i="1"/>
  <c r="AC38" i="1" s="1"/>
  <c r="E22" i="5" l="1"/>
  <c r="D22" i="5"/>
  <c r="E21" i="5"/>
  <c r="D21" i="5"/>
  <c r="E20" i="5"/>
  <c r="D20" i="5"/>
  <c r="E19" i="5"/>
  <c r="D19" i="5"/>
  <c r="AA27" i="1"/>
  <c r="V49" i="9" l="1"/>
  <c r="V60" i="9" l="1"/>
  <c r="W60" i="9" s="1"/>
  <c r="X105" i="9"/>
  <c r="W50" i="8" s="1"/>
  <c r="X99" i="9"/>
  <c r="M105" i="9"/>
  <c r="M99" i="9"/>
  <c r="F99" i="9"/>
  <c r="W38" i="8"/>
  <c r="W39" i="8" s="1"/>
  <c r="W40" i="8" s="1"/>
  <c r="W41" i="8" s="1"/>
  <c r="W42" i="8" s="1"/>
  <c r="W43" i="8" s="1"/>
  <c r="W44" i="8" s="1"/>
  <c r="W45" i="8" s="1"/>
  <c r="W46" i="8" s="1"/>
  <c r="V38" i="8"/>
  <c r="V39" i="8" s="1"/>
  <c r="V40" i="8" s="1"/>
  <c r="V41" i="8" s="1"/>
  <c r="V42" i="8" s="1"/>
  <c r="V43" i="8" s="1"/>
  <c r="P51" i="8"/>
  <c r="X89" i="9"/>
  <c r="W48" i="8" s="1"/>
  <c r="X83" i="9"/>
  <c r="M89" i="9"/>
  <c r="M83" i="9"/>
  <c r="F83" i="9"/>
  <c r="F73" i="9"/>
  <c r="W56" i="9"/>
  <c r="Q17" i="8"/>
  <c r="F60" i="9"/>
  <c r="F47" i="9"/>
  <c r="N40" i="8"/>
  <c r="N46" i="8"/>
  <c r="N54" i="8"/>
  <c r="L54" i="8"/>
  <c r="L46" i="8"/>
  <c r="L40" i="8"/>
  <c r="L28" i="8"/>
  <c r="L18" i="8"/>
  <c r="L9" i="8"/>
  <c r="L11" i="8" s="1"/>
  <c r="I31" i="8"/>
  <c r="S19" i="9"/>
  <c r="B9" i="8"/>
  <c r="L12" i="8" s="1"/>
  <c r="M19" i="9"/>
  <c r="M9" i="9"/>
  <c r="V9" i="9"/>
  <c r="V69" i="9" l="1"/>
  <c r="D25" i="9"/>
  <c r="S58" i="9"/>
  <c r="D65" i="9"/>
  <c r="Y83" i="9"/>
  <c r="Y99" i="9"/>
  <c r="V45" i="8"/>
  <c r="Y80" i="9" s="1"/>
  <c r="Y96" i="9"/>
  <c r="V47" i="8"/>
  <c r="S56" i="9"/>
  <c r="N21" i="8" s="1"/>
  <c r="Q21" i="8" s="1"/>
  <c r="M54" i="8"/>
  <c r="O54" i="8"/>
  <c r="Q18" i="8" l="1"/>
  <c r="V62" i="9" s="1"/>
  <c r="R50" i="8"/>
  <c r="I29" i="5"/>
  <c r="I30" i="5"/>
  <c r="I31" i="5"/>
  <c r="I32" i="5"/>
  <c r="C115" i="5"/>
  <c r="U57" i="5"/>
  <c r="U50" i="5"/>
  <c r="U49" i="5"/>
  <c r="U48" i="5"/>
  <c r="U47" i="5"/>
  <c r="S28" i="5"/>
  <c r="P42" i="5"/>
  <c r="P62" i="5" s="1"/>
  <c r="O42" i="5"/>
  <c r="O62" i="5" s="1"/>
  <c r="N42" i="5"/>
  <c r="N62" i="5" s="1"/>
  <c r="M42" i="5"/>
  <c r="M62" i="5" s="1"/>
  <c r="P41" i="5"/>
  <c r="P61" i="5" s="1"/>
  <c r="O41" i="5"/>
  <c r="O61" i="5" s="1"/>
  <c r="N41" i="5"/>
  <c r="N61" i="5" s="1"/>
  <c r="M41" i="5"/>
  <c r="M61" i="5" s="1"/>
  <c r="P40" i="5"/>
  <c r="P60" i="5" s="1"/>
  <c r="O40" i="5"/>
  <c r="O60" i="5" s="1"/>
  <c r="N40" i="5"/>
  <c r="R45" i="2" s="1"/>
  <c r="R45" i="8" s="1"/>
  <c r="M40" i="5"/>
  <c r="M60" i="5" s="1"/>
  <c r="P39" i="5"/>
  <c r="P59" i="5" s="1"/>
  <c r="O39" i="5"/>
  <c r="O59" i="5" s="1"/>
  <c r="N39" i="5"/>
  <c r="R44" i="2" s="1"/>
  <c r="R44" i="8" s="1"/>
  <c r="M39" i="5"/>
  <c r="M59" i="5" s="1"/>
  <c r="P38" i="5"/>
  <c r="P58" i="5" s="1"/>
  <c r="O38" i="5"/>
  <c r="O58" i="5" s="1"/>
  <c r="N38" i="5"/>
  <c r="N58" i="5" s="1"/>
  <c r="M38" i="5"/>
  <c r="M58" i="5" s="1"/>
  <c r="P37" i="5"/>
  <c r="P57" i="5" s="1"/>
  <c r="O37" i="5"/>
  <c r="O57" i="5" s="1"/>
  <c r="N37" i="5"/>
  <c r="R42" i="2" s="1"/>
  <c r="R42" i="8" s="1"/>
  <c r="M37" i="5"/>
  <c r="M57" i="5" s="1"/>
  <c r="P36" i="5"/>
  <c r="P56" i="5" s="1"/>
  <c r="O36" i="5"/>
  <c r="O56" i="5" s="1"/>
  <c r="N36" i="5"/>
  <c r="N56" i="5" s="1"/>
  <c r="M36" i="5"/>
  <c r="M56" i="5" s="1"/>
  <c r="P35" i="5"/>
  <c r="P55" i="5" s="1"/>
  <c r="O35" i="5"/>
  <c r="O55" i="5" s="1"/>
  <c r="N35" i="5"/>
  <c r="N55" i="5" s="1"/>
  <c r="M35" i="5"/>
  <c r="M55" i="5" s="1"/>
  <c r="P34" i="5"/>
  <c r="P54" i="5" s="1"/>
  <c r="O34" i="5"/>
  <c r="O54" i="5" s="1"/>
  <c r="N34" i="5"/>
  <c r="N54" i="5" s="1"/>
  <c r="M34" i="5"/>
  <c r="M54" i="5" s="1"/>
  <c r="P33" i="5"/>
  <c r="P53" i="5" s="1"/>
  <c r="O33" i="5"/>
  <c r="O53" i="5" s="1"/>
  <c r="N33" i="5"/>
  <c r="N53" i="5" s="1"/>
  <c r="M33" i="5"/>
  <c r="Q38" i="2" s="1"/>
  <c r="Q38" i="8" s="1"/>
  <c r="L29" i="5"/>
  <c r="L49" i="5" s="1"/>
  <c r="M49" i="5" s="1"/>
  <c r="N49" i="5" s="1"/>
  <c r="R39" i="2" l="1"/>
  <c r="R39" i="8" s="1"/>
  <c r="R43" i="2"/>
  <c r="R43" i="8" s="1"/>
  <c r="R46" i="2"/>
  <c r="R46" i="8" s="1"/>
  <c r="N57" i="5"/>
  <c r="N60" i="5"/>
  <c r="S38" i="2"/>
  <c r="S38" i="8" s="1"/>
  <c r="S39" i="2"/>
  <c r="S39" i="8" s="1"/>
  <c r="S40" i="2"/>
  <c r="S40" i="8" s="1"/>
  <c r="S41" i="2"/>
  <c r="S41" i="8" s="1"/>
  <c r="S42" i="2"/>
  <c r="S42" i="8" s="1"/>
  <c r="S43" i="2"/>
  <c r="S43" i="8" s="1"/>
  <c r="V80" i="9" s="1"/>
  <c r="S44" i="2"/>
  <c r="S44" i="8" s="1"/>
  <c r="S45" i="2"/>
  <c r="S45" i="8" s="1"/>
  <c r="S46" i="2"/>
  <c r="S46" i="8" s="1"/>
  <c r="S47" i="2"/>
  <c r="S47" i="8" s="1"/>
  <c r="M53" i="5"/>
  <c r="R38" i="2"/>
  <c r="R38" i="8" s="1"/>
  <c r="R41" i="2"/>
  <c r="R41" i="8" s="1"/>
  <c r="N59" i="5"/>
  <c r="T38" i="2"/>
  <c r="T38" i="8" s="1"/>
  <c r="T39" i="2"/>
  <c r="T39" i="8" s="1"/>
  <c r="T40" i="2"/>
  <c r="T40" i="8" s="1"/>
  <c r="T41" i="2"/>
  <c r="T41" i="8" s="1"/>
  <c r="T42" i="2"/>
  <c r="T42" i="8" s="1"/>
  <c r="T43" i="2"/>
  <c r="T43" i="8" s="1"/>
  <c r="T44" i="2"/>
  <c r="T44" i="8" s="1"/>
  <c r="T45" i="2"/>
  <c r="T45" i="8" s="1"/>
  <c r="T46" i="2"/>
  <c r="T46" i="8" s="1"/>
  <c r="T47" i="2"/>
  <c r="T47" i="8" s="1"/>
  <c r="M50" i="5"/>
  <c r="R40" i="2"/>
  <c r="R40" i="8" s="1"/>
  <c r="R47" i="2"/>
  <c r="R47" i="8" s="1"/>
  <c r="Q39" i="2"/>
  <c r="Q39" i="8" s="1"/>
  <c r="Q40" i="2"/>
  <c r="Q40" i="8" s="1"/>
  <c r="Q41" i="2"/>
  <c r="Q41" i="8" s="1"/>
  <c r="Q42" i="2"/>
  <c r="Q42" i="8" s="1"/>
  <c r="Q43" i="2"/>
  <c r="Q43" i="8" s="1"/>
  <c r="R52" i="8" s="1"/>
  <c r="V96" i="9" s="1"/>
  <c r="AB105" i="9" s="1"/>
  <c r="AB108" i="9" s="1"/>
  <c r="Q44" i="2"/>
  <c r="Q44" i="8" s="1"/>
  <c r="Q45" i="2"/>
  <c r="Q45" i="8" s="1"/>
  <c r="Q46" i="2"/>
  <c r="Q46" i="8" s="1"/>
  <c r="Q47" i="2"/>
  <c r="Q47" i="8" s="1"/>
  <c r="S37" i="5"/>
  <c r="K28" i="2" s="1"/>
  <c r="K28" i="8" s="1"/>
  <c r="I33" i="8" s="1"/>
  <c r="V46" i="9" s="1"/>
  <c r="AB49" i="9" s="1"/>
  <c r="AB52" i="9" s="1"/>
  <c r="S29" i="5"/>
  <c r="C111" i="5"/>
  <c r="E111" i="5" s="1"/>
  <c r="S27" i="5"/>
  <c r="L28" i="5"/>
  <c r="L48" i="5" s="1"/>
  <c r="M48" i="5" s="1"/>
  <c r="N48" i="5" s="1"/>
  <c r="H32" i="5"/>
  <c r="H31" i="5"/>
  <c r="H30" i="5"/>
  <c r="H29" i="5"/>
  <c r="E44" i="5"/>
  <c r="D44" i="5"/>
  <c r="C44" i="5"/>
  <c r="E43" i="5"/>
  <c r="D43" i="5"/>
  <c r="C43" i="5"/>
  <c r="E42" i="5"/>
  <c r="D42" i="5"/>
  <c r="C42" i="5"/>
  <c r="E41" i="5"/>
  <c r="D41" i="5"/>
  <c r="C41" i="5"/>
  <c r="C37" i="5"/>
  <c r="E38" i="5"/>
  <c r="D38" i="5"/>
  <c r="C38" i="5"/>
  <c r="E37" i="5"/>
  <c r="D37" i="5"/>
  <c r="E36" i="5"/>
  <c r="D36" i="5"/>
  <c r="C36" i="5"/>
  <c r="E35" i="5"/>
  <c r="D35" i="5"/>
  <c r="C35" i="5"/>
  <c r="C55" i="5" s="1"/>
  <c r="F55" i="5" s="1"/>
  <c r="F56" i="5" s="1"/>
  <c r="E32" i="5"/>
  <c r="D32" i="5"/>
  <c r="C32" i="5"/>
  <c r="E31" i="5"/>
  <c r="D31" i="5"/>
  <c r="C31" i="5"/>
  <c r="E30" i="5"/>
  <c r="D30" i="5"/>
  <c r="C30" i="5"/>
  <c r="E29" i="5"/>
  <c r="D29" i="5"/>
  <c r="C29" i="5"/>
  <c r="AB107" i="9" l="1"/>
  <c r="AB89" i="9"/>
  <c r="AB92" i="9" s="1"/>
  <c r="C49" i="5"/>
  <c r="F49" i="5" s="1"/>
  <c r="F50" i="5" s="1"/>
  <c r="G4" i="2"/>
  <c r="G4" i="8" s="1"/>
  <c r="AB51" i="9"/>
  <c r="AB36" i="9"/>
  <c r="AB40" i="9" s="1"/>
  <c r="AB91" i="9" l="1"/>
  <c r="AB38" i="9"/>
  <c r="Q16" i="8"/>
  <c r="P5" i="2"/>
  <c r="P5" i="8" s="1"/>
  <c r="P6" i="2"/>
  <c r="P6" i="8" s="1"/>
  <c r="P7" i="2"/>
  <c r="P7" i="8" s="1"/>
  <c r="O11" i="8" s="1"/>
  <c r="I15" i="2"/>
  <c r="H15" i="2"/>
  <c r="G15" i="2"/>
  <c r="I14" i="2"/>
  <c r="H14" i="2"/>
  <c r="G14" i="2"/>
  <c r="I10" i="2"/>
  <c r="I10" i="8" s="1"/>
  <c r="I9" i="2"/>
  <c r="H9" i="2"/>
  <c r="G9" i="2"/>
  <c r="I8" i="2"/>
  <c r="H8" i="2"/>
  <c r="G8" i="2"/>
  <c r="H52" i="5"/>
  <c r="H51" i="5"/>
  <c r="H50" i="5"/>
  <c r="H49" i="5"/>
  <c r="J49" i="5" s="1"/>
  <c r="J50" i="5" s="1"/>
  <c r="E58" i="5"/>
  <c r="D58" i="5"/>
  <c r="G13" i="2"/>
  <c r="G13" i="8" s="1"/>
  <c r="I12" i="2"/>
  <c r="I12" i="8" s="1"/>
  <c r="D57" i="5"/>
  <c r="C57" i="5"/>
  <c r="E56" i="5"/>
  <c r="H11" i="2"/>
  <c r="H11" i="8" s="1"/>
  <c r="C56" i="5"/>
  <c r="E55" i="5"/>
  <c r="D55" i="5"/>
  <c r="G10" i="2"/>
  <c r="I7" i="2"/>
  <c r="I7" i="8" s="1"/>
  <c r="H7" i="2"/>
  <c r="H7" i="8" s="1"/>
  <c r="F22" i="8" s="1"/>
  <c r="AB11" i="9" s="1"/>
  <c r="AB15" i="9" s="1"/>
  <c r="G7" i="2"/>
  <c r="G7" i="8" s="1"/>
  <c r="E51" i="5"/>
  <c r="H6" i="2"/>
  <c r="H6" i="8" s="1"/>
  <c r="G6" i="2"/>
  <c r="G6" i="8" s="1"/>
  <c r="I5" i="2"/>
  <c r="I5" i="8" s="1"/>
  <c r="H5" i="2"/>
  <c r="H5" i="8" s="1"/>
  <c r="G5" i="2"/>
  <c r="G5" i="8" s="1"/>
  <c r="I4" i="2"/>
  <c r="I4" i="8" s="1"/>
  <c r="H4" i="2"/>
  <c r="H4" i="8" s="1"/>
  <c r="Q7" i="2"/>
  <c r="Q7" i="8" s="1"/>
  <c r="Q6" i="2"/>
  <c r="Q6" i="8" s="1"/>
  <c r="Q5" i="2"/>
  <c r="Q5" i="8" s="1"/>
  <c r="Q4" i="2"/>
  <c r="Q4" i="8" s="1"/>
  <c r="P4" i="2"/>
  <c r="P4" i="8" s="1"/>
  <c r="I19" i="2"/>
  <c r="I19" i="8" s="1"/>
  <c r="H19" i="2"/>
  <c r="H19" i="8" s="1"/>
  <c r="G19" i="2"/>
  <c r="G19" i="8" s="1"/>
  <c r="E63" i="5"/>
  <c r="H18" i="2"/>
  <c r="H18" i="8" s="1"/>
  <c r="G18" i="2"/>
  <c r="G18" i="8" s="1"/>
  <c r="I17" i="2"/>
  <c r="I17" i="8" s="1"/>
  <c r="H17" i="2"/>
  <c r="H17" i="8" s="1"/>
  <c r="G17" i="2"/>
  <c r="G17" i="8" s="1"/>
  <c r="I16" i="2"/>
  <c r="I16" i="8" s="1"/>
  <c r="H16" i="2"/>
  <c r="H16" i="8" s="1"/>
  <c r="C61" i="5"/>
  <c r="F61" i="5" s="1"/>
  <c r="F62" i="5" s="1"/>
  <c r="K102" i="1"/>
  <c r="K100" i="1"/>
  <c r="D102" i="1"/>
  <c r="D100" i="1"/>
  <c r="K86" i="1"/>
  <c r="K84" i="1"/>
  <c r="D86" i="1"/>
  <c r="D84" i="1"/>
  <c r="D62" i="1"/>
  <c r="D60" i="1"/>
  <c r="D23" i="1"/>
  <c r="D21" i="1"/>
  <c r="D19" i="1"/>
  <c r="S15" i="1"/>
  <c r="S13" i="1"/>
  <c r="S11" i="1"/>
  <c r="S9" i="1"/>
  <c r="D15" i="1"/>
  <c r="D13" i="1"/>
  <c r="D11" i="1"/>
  <c r="D9" i="1"/>
  <c r="N46" i="2"/>
  <c r="K106" i="1" s="1"/>
  <c r="N40" i="2"/>
  <c r="L40" i="2"/>
  <c r="F60" i="1"/>
  <c r="Y106" i="1"/>
  <c r="W50" i="2" s="1"/>
  <c r="N106" i="1"/>
  <c r="Y100" i="1"/>
  <c r="V47" i="2" s="1"/>
  <c r="N100" i="1"/>
  <c r="F100" i="1"/>
  <c r="N90" i="1"/>
  <c r="N84" i="1"/>
  <c r="F84" i="1"/>
  <c r="K92" i="1"/>
  <c r="O60" i="2"/>
  <c r="O61" i="2" s="1"/>
  <c r="Y90" i="1"/>
  <c r="W48" i="2" s="1"/>
  <c r="Y84" i="1"/>
  <c r="V45" i="2" s="1"/>
  <c r="L28" i="2"/>
  <c r="F73" i="1"/>
  <c r="D75" i="1"/>
  <c r="D73" i="1"/>
  <c r="X56" i="1"/>
  <c r="S58" i="1"/>
  <c r="L18" i="2"/>
  <c r="V69" i="1" s="1"/>
  <c r="D49" i="1"/>
  <c r="D47" i="1"/>
  <c r="I31" i="2" s="1"/>
  <c r="I33" i="2" s="1"/>
  <c r="F47" i="1"/>
  <c r="L9" i="2"/>
  <c r="M19" i="1"/>
  <c r="AB23" i="9" l="1"/>
  <c r="AB26" i="9" s="1"/>
  <c r="D16" i="8"/>
  <c r="F24" i="8"/>
  <c r="L20" i="8"/>
  <c r="V67" i="9" s="1"/>
  <c r="G10" i="8"/>
  <c r="C17" i="8"/>
  <c r="B19" i="8"/>
  <c r="I49" i="5"/>
  <c r="I51" i="5"/>
  <c r="I50" i="5"/>
  <c r="I52" i="5"/>
  <c r="D62" i="5"/>
  <c r="H12" i="2"/>
  <c r="H12" i="8" s="1"/>
  <c r="C18" i="8" s="1"/>
  <c r="G16" i="2"/>
  <c r="G16" i="8" s="1"/>
  <c r="H13" i="2"/>
  <c r="H13" i="8" s="1"/>
  <c r="C19" i="8" s="1"/>
  <c r="G12" i="2"/>
  <c r="G12" i="8" s="1"/>
  <c r="B18" i="8" s="1"/>
  <c r="I18" i="2"/>
  <c r="I18" i="8" s="1"/>
  <c r="D18" i="8" s="1"/>
  <c r="G11" i="2"/>
  <c r="G11" i="8" s="1"/>
  <c r="B17" i="8" s="1"/>
  <c r="I13" i="2"/>
  <c r="I13" i="8" s="1"/>
  <c r="D19" i="8" s="1"/>
  <c r="D50" i="5"/>
  <c r="D56" i="5"/>
  <c r="E57" i="5"/>
  <c r="I6" i="2"/>
  <c r="I6" i="8" s="1"/>
  <c r="D49" i="5"/>
  <c r="C52" i="5"/>
  <c r="C58" i="5"/>
  <c r="E62" i="5"/>
  <c r="C50" i="5"/>
  <c r="D51" i="5"/>
  <c r="E52" i="5"/>
  <c r="C62" i="5"/>
  <c r="D63" i="5"/>
  <c r="E64" i="5"/>
  <c r="H10" i="2"/>
  <c r="H10" i="8" s="1"/>
  <c r="C16" i="8" s="1"/>
  <c r="I11" i="2"/>
  <c r="I11" i="8" s="1"/>
  <c r="D17" i="8" s="1"/>
  <c r="E50" i="5"/>
  <c r="D61" i="5"/>
  <c r="C64" i="5"/>
  <c r="E49" i="5"/>
  <c r="C51" i="5"/>
  <c r="D52" i="5"/>
  <c r="E61" i="5"/>
  <c r="C63" i="5"/>
  <c r="D64" i="5"/>
  <c r="K108" i="1"/>
  <c r="N54" i="2" s="1"/>
  <c r="O54" i="2" s="1"/>
  <c r="K90" i="1"/>
  <c r="L54" i="2" s="1"/>
  <c r="M54" i="2" s="1"/>
  <c r="S56" i="1"/>
  <c r="N21" i="2" s="1"/>
  <c r="O62" i="2"/>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G77" i="1"/>
  <c r="Z97" i="1"/>
  <c r="Z100" i="1"/>
  <c r="Z84" i="1"/>
  <c r="B16" i="2" l="1"/>
  <c r="AB25" i="9"/>
  <c r="B16" i="8"/>
  <c r="AB13" i="9"/>
  <c r="P51" i="2"/>
  <c r="R52" i="2" s="1"/>
  <c r="P49" i="2"/>
  <c r="R50" i="2" s="1"/>
  <c r="S19" i="1"/>
  <c r="B9" i="2"/>
  <c r="L11" i="2" s="1"/>
  <c r="W11" i="1"/>
  <c r="M11" i="1"/>
  <c r="V97" i="1" l="1"/>
  <c r="AC106" i="1" s="1"/>
  <c r="AC109" i="1" s="1"/>
  <c r="Z81" i="1"/>
  <c r="AC108" i="1" l="1"/>
  <c r="D78" i="1"/>
  <c r="C16" i="2"/>
  <c r="D16" i="2"/>
  <c r="C17" i="2"/>
  <c r="D17" i="2"/>
  <c r="C18" i="2"/>
  <c r="D18" i="2"/>
  <c r="C19" i="2"/>
  <c r="D19" i="2"/>
  <c r="B17" i="2"/>
  <c r="B18" i="2"/>
  <c r="B19" i="2"/>
  <c r="V46" i="1"/>
  <c r="AC49" i="1" s="1"/>
  <c r="AC52" i="1" s="1"/>
  <c r="V81" i="1"/>
  <c r="AC90" i="1" s="1"/>
  <c r="AC93" i="1" s="1"/>
  <c r="L30" i="2"/>
  <c r="V38" i="2"/>
  <c r="V39" i="2" s="1"/>
  <c r="V40" i="2" s="1"/>
  <c r="V41" i="2" s="1"/>
  <c r="V42" i="2" s="1"/>
  <c r="V43" i="2" s="1"/>
  <c r="W38" i="2"/>
  <c r="W39" i="2" s="1"/>
  <c r="W40" i="2" s="1"/>
  <c r="W41" i="2" s="1"/>
  <c r="W42" i="2" s="1"/>
  <c r="W43" i="2" s="1"/>
  <c r="W44" i="2" s="1"/>
  <c r="W45" i="2" s="1"/>
  <c r="W46" i="2" s="1"/>
  <c r="AC73" i="1" l="1"/>
  <c r="AC77" i="1" s="1"/>
  <c r="L30" i="8"/>
  <c r="AB73" i="9" s="1"/>
  <c r="AB76" i="9" s="1"/>
  <c r="F22" i="2"/>
  <c r="AC11" i="1" s="1"/>
  <c r="AC15" i="1" s="1"/>
  <c r="L12" i="2"/>
  <c r="D25" i="1" s="1"/>
  <c r="AC92" i="1"/>
  <c r="AC13" i="1" l="1"/>
  <c r="AC75" i="1"/>
  <c r="AB75" i="9"/>
  <c r="F24" i="2"/>
  <c r="O11" i="2"/>
  <c r="AC51" i="1"/>
  <c r="AC23" i="1" l="1"/>
  <c r="AC26" i="1" s="1"/>
  <c r="AC25" i="1" l="1"/>
  <c r="N50" i="5"/>
  <c r="AC40" i="1"/>
  <c r="Q17" i="2" l="1"/>
  <c r="Q18" i="2" l="1"/>
  <c r="V62" i="1" s="1"/>
  <c r="L27" i="5"/>
  <c r="L47" i="5" l="1"/>
  <c r="M47" i="5" s="1"/>
  <c r="N47" i="5" s="1"/>
  <c r="M21" i="2" l="1"/>
  <c r="Q15" i="8"/>
  <c r="M21" i="8" s="1"/>
  <c r="L20" i="2"/>
  <c r="V67" i="1" s="1"/>
  <c r="AC65" i="1" l="1"/>
  <c r="AC69" i="1" s="1"/>
  <c r="AB65" i="9"/>
  <c r="AB67" i="9" s="1"/>
  <c r="AC112" i="1" l="1"/>
  <c r="AC113" i="1" s="1"/>
  <c r="AC114" i="1" s="1"/>
  <c r="AC118" i="1" s="1"/>
  <c r="AC120" i="1" s="1"/>
  <c r="AC67" i="1"/>
  <c r="AB69" i="9"/>
  <c r="AB111" i="9"/>
  <c r="AB112" i="9" s="1"/>
  <c r="AB113" i="9" s="1"/>
  <c r="AB117" i="9" s="1"/>
  <c r="AB1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Légaré</author>
  </authors>
  <commentList>
    <comment ref="L6" authorId="0" shapeId="0" xr:uid="{00000000-0006-0000-0200-000001000000}">
      <text>
        <r>
          <rPr>
            <b/>
            <sz val="9"/>
            <color indexed="81"/>
            <rFont val="Tahoma"/>
            <family val="2"/>
          </rPr>
          <t>Daniel Légaré:
La prime est de 3,52 $ à laquelle on applique un congé de prime de 50 %.
Le taux par mile : Prime/25</t>
        </r>
      </text>
    </comment>
    <comment ref="C7" authorId="0" shapeId="0" xr:uid="{00000000-0006-0000-0200-000002000000}">
      <text>
        <r>
          <rPr>
            <b/>
            <sz val="9"/>
            <color indexed="81"/>
            <rFont val="Tahoma"/>
            <family val="2"/>
          </rPr>
          <t>Daniel Légaré:</t>
        </r>
        <r>
          <rPr>
            <sz val="9"/>
            <color indexed="81"/>
            <rFont val="Tahoma"/>
            <family val="2"/>
          </rPr>
          <t xml:space="preserve">
Copier les taux de l'année et 0% d'augmentation.
Actuellement, c'est ce que je fais, nombre significatif oblige.
La Capitale fournit les taux en novembre habituellement
Ou
Copie les nombres de l'année précédente et ajuster l'augmentation en pourcentage E27,E33,E39, etc..</t>
        </r>
      </text>
    </comment>
  </commentList>
</comments>
</file>

<file path=xl/sharedStrings.xml><?xml version="1.0" encoding="utf-8"?>
<sst xmlns="http://schemas.openxmlformats.org/spreadsheetml/2006/main" count="954" uniqueCount="409">
  <si>
    <t>Assurance maladie</t>
  </si>
  <si>
    <t>Assurance invalidité de courte durée</t>
  </si>
  <si>
    <t>Assurance invalidité de longue durée</t>
  </si>
  <si>
    <t>Assurance dentaire</t>
  </si>
  <si>
    <t>Assurance vie de base</t>
  </si>
  <si>
    <t>Module A</t>
  </si>
  <si>
    <t>Module B</t>
  </si>
  <si>
    <t>Module C</t>
  </si>
  <si>
    <t>Je suis couvert par l'assurance de mon conjoint</t>
  </si>
  <si>
    <t>Choix en assurance maladie</t>
  </si>
  <si>
    <t>Réponse choisie</t>
  </si>
  <si>
    <t>Couple</t>
  </si>
  <si>
    <t>Ind</t>
  </si>
  <si>
    <t>Mono</t>
  </si>
  <si>
    <t>Fam</t>
  </si>
  <si>
    <t>Si  65 ans ou plus inscrit à la RAMQ</t>
  </si>
  <si>
    <t>Si  65 ans ou plus qui n'est pas inscrit à la RAMQ</t>
  </si>
  <si>
    <t>Âge et RAMQ</t>
  </si>
  <si>
    <t>Adhérent de moins de 65 ans</t>
  </si>
  <si>
    <t>Adhérent de 65 ans ou + inscrit à la RAMQ</t>
  </si>
  <si>
    <t>Adhérent de 65 ans ou + non inscrit à la RAMQ</t>
  </si>
  <si>
    <t>Si adhérent de moins de 65 ans</t>
  </si>
  <si>
    <t>Assurance vie additionnelle</t>
  </si>
  <si>
    <t>N.B. Cette assurance est offerte seulement dans certains syndicats des regroupements privé et université</t>
  </si>
  <si>
    <t>Syndicat choisi</t>
  </si>
  <si>
    <t>Taux par 1000$</t>
  </si>
  <si>
    <t>Choix en assurance dentaire</t>
  </si>
  <si>
    <t>Option 1</t>
  </si>
  <si>
    <t>Option 2</t>
  </si>
  <si>
    <t>Aucune option</t>
  </si>
  <si>
    <t>Test sur la réponse</t>
  </si>
  <si>
    <t>Aucun de ceux-ci</t>
  </si>
  <si>
    <t>Souscrit à l'assurance?</t>
  </si>
  <si>
    <t>Oui</t>
  </si>
  <si>
    <t>Non</t>
  </si>
  <si>
    <t>Taux par paie</t>
  </si>
  <si>
    <t>Choix en assurance vie de base</t>
  </si>
  <si>
    <t>Catégorie d'âge</t>
  </si>
  <si>
    <t>Autres informations</t>
  </si>
  <si>
    <t>Choix en assurance vie additionnelle</t>
  </si>
  <si>
    <t>Sexe</t>
  </si>
  <si>
    <t>Homme</t>
  </si>
  <si>
    <t>Femme</t>
  </si>
  <si>
    <t>Fumeur/Non fumeur</t>
  </si>
  <si>
    <t>Non fumeur</t>
  </si>
  <si>
    <t>Fumeur</t>
  </si>
  <si>
    <t>Tableau des taux</t>
  </si>
  <si>
    <t>âge</t>
  </si>
  <si>
    <t>Non fumeuse</t>
  </si>
  <si>
    <t>Fumeuse</t>
  </si>
  <si>
    <t>Moins de 25 ans</t>
  </si>
  <si>
    <t>25 à 29 ans</t>
  </si>
  <si>
    <t>30 à 34 ans</t>
  </si>
  <si>
    <t>35 à 39 ans</t>
  </si>
  <si>
    <t>40 à 44 ans</t>
  </si>
  <si>
    <t>45 à 49 ans</t>
  </si>
  <si>
    <t>50 à 54 ans</t>
  </si>
  <si>
    <t>55 à 59 ans</t>
  </si>
  <si>
    <t>60 à 64 ans</t>
  </si>
  <si>
    <t>65 à 69 ans</t>
  </si>
  <si>
    <t xml:space="preserve">Tranches additionnelles </t>
  </si>
  <si>
    <t>Assurance vie des personnes à charge</t>
  </si>
  <si>
    <t>Choix en assurance vie des personnes à charge</t>
  </si>
  <si>
    <t>A - Pour la personne adhérente</t>
  </si>
  <si>
    <t>B - Pour la personne conjointe</t>
  </si>
  <si>
    <t>Adhérent</t>
  </si>
  <si>
    <t>Conjoint</t>
  </si>
  <si>
    <t>Choix adhérent</t>
  </si>
  <si>
    <t>Choix conjoint</t>
  </si>
  <si>
    <t>Couverture choisie</t>
  </si>
  <si>
    <t>Montant assuré:</t>
  </si>
  <si>
    <t>Couverture</t>
  </si>
  <si>
    <t>Âge adhérent</t>
  </si>
  <si>
    <t>Àge conjoint</t>
  </si>
  <si>
    <t>Taux par période de paie adhérent</t>
  </si>
  <si>
    <t>Taux par période de paie conjoint</t>
  </si>
  <si>
    <t>Plan de protection</t>
  </si>
  <si>
    <t>Protection de base (module A)</t>
  </si>
  <si>
    <t>Protection régulière (module B)</t>
  </si>
  <si>
    <t>Protection enrichie (module C)</t>
  </si>
  <si>
    <t>Individuel</t>
  </si>
  <si>
    <t>Monoparental</t>
  </si>
  <si>
    <t>Familial</t>
  </si>
  <si>
    <t>Taux possibles</t>
  </si>
  <si>
    <t>LaSalle</t>
  </si>
  <si>
    <t>Les autres</t>
  </si>
  <si>
    <t>Taux possible</t>
  </si>
  <si>
    <t>Plan de protection (identique à l'assurance maladie)</t>
  </si>
  <si>
    <t>(arrondi au plus près 500$)</t>
  </si>
  <si>
    <t>Choix de protection</t>
  </si>
  <si>
    <t>Protection de base (Option 1)</t>
  </si>
  <si>
    <t>Protection enrichie (Option 2)</t>
  </si>
  <si>
    <t>Je souscris l'assurance vie de base</t>
  </si>
  <si>
    <t>Je souscris l'assurance vie des personnes à charge</t>
  </si>
  <si>
    <t>Je souscris l'assurance invalidité de longue durée</t>
  </si>
  <si>
    <t>Moins de 65 ans</t>
  </si>
  <si>
    <t>Entre 65 ans et 70 ans</t>
  </si>
  <si>
    <t>70 ans ou plus</t>
  </si>
  <si>
    <t>Vie de base</t>
  </si>
  <si>
    <t>Maladies graves</t>
  </si>
  <si>
    <t>Montant payé</t>
  </si>
  <si>
    <t xml:space="preserve"> </t>
  </si>
  <si>
    <t>Pour souscrire une assurance vie additionnelle vous devez avoir une protection en assurance vie de base correspondant à une fois votre salaire annuel.</t>
  </si>
  <si>
    <t>Pour souscrire une assurance vie additionnelle vous devez avoir une protection en assurance vie de base correspondant à deux fois votre salaire annuel.</t>
  </si>
  <si>
    <t xml:space="preserve">          </t>
  </si>
  <si>
    <t xml:space="preserve">Catégorie d'âge   </t>
  </si>
  <si>
    <t>Taux par période de 14 jours pour 1000$ d'assurance :</t>
  </si>
  <si>
    <t>Pour souscrire une assurance vie additionnelle pour la personne conjointe, vous devez avoir une protection pour les personnes à charge.</t>
  </si>
  <si>
    <t>Pour souscrire une assurance vie additionnelle pour la personne conjointe, vous devez avoir une protection en assurance vie de base .</t>
  </si>
  <si>
    <t>Cette assurance est fortement recommandée aux non permanents des cégeps et est obligatoire pour presque tous les autres membres des syndicats qui y participent.</t>
  </si>
  <si>
    <t>Concordia</t>
  </si>
  <si>
    <t xml:space="preserve">Je souscris l'assurance vie additionnelle </t>
  </si>
  <si>
    <t xml:space="preserve">Couverture choisie: </t>
  </si>
  <si>
    <t>Contactez votre syndicat pour de plus amples informations.</t>
  </si>
  <si>
    <t xml:space="preserve">Couverture additionnelle totale: </t>
  </si>
  <si>
    <t xml:space="preserve">Contribution de votre employeur par période de paie : </t>
  </si>
  <si>
    <t>Choix de protection (Inscrivez un "X" dans la case de votre choix et effacez le "X" des autres cases)</t>
  </si>
  <si>
    <t>Choix du syndicat</t>
  </si>
  <si>
    <t xml:space="preserve">Montant assuré : </t>
  </si>
  <si>
    <t xml:space="preserve"> ans</t>
  </si>
  <si>
    <t>Tranches additionnelles prises avant le 1er janvier 2013                               (1 à 7 tranches de 20 000$)</t>
  </si>
  <si>
    <t>Tranches additionnelles prises à compter du 1er janvier 2013                     (1 à 10 tranches de 25 000$)</t>
  </si>
  <si>
    <t>Indiquez l'âge de votre conjoint :</t>
  </si>
  <si>
    <t>Une fois le salaire annuel</t>
  </si>
  <si>
    <t>Deux fois le salaire annuel</t>
  </si>
  <si>
    <t>10 000$</t>
  </si>
  <si>
    <t>La moitié du salaire annuel</t>
  </si>
  <si>
    <t>Maladie</t>
  </si>
  <si>
    <t>Dentaire</t>
  </si>
  <si>
    <t>Vie</t>
  </si>
  <si>
    <t>personnes à charge</t>
  </si>
  <si>
    <t>vie additionnelle</t>
  </si>
  <si>
    <t>Invalidité de courte durée</t>
  </si>
  <si>
    <t>Invalidité de longue durée</t>
  </si>
  <si>
    <t>augmentation</t>
  </si>
  <si>
    <t>Écarts Maladie (2014-2013)</t>
  </si>
  <si>
    <t>Écarts Dentaire</t>
  </si>
  <si>
    <t>Copier les valeurs de l'année précdente, puis ajuster les pourcentage d'augmentation</t>
  </si>
  <si>
    <t>Laval</t>
  </si>
  <si>
    <t>De l'Université Laval</t>
  </si>
  <si>
    <t>Si vous ne l'avez pas déjà fait, inscrivez votre salaire annuel:</t>
  </si>
  <si>
    <t xml:space="preserve">Taxe de 9% : </t>
  </si>
  <si>
    <t>Taux par période de 14 jours par 1000$ de salaire annuel :</t>
  </si>
  <si>
    <t xml:space="preserve">Si vous ne l'avez pas déjà fait, inscrivez votre salaire annuel : </t>
  </si>
  <si>
    <t xml:space="preserve">Taux par période de 14 jours par 1000$ d'assurance vie : </t>
  </si>
  <si>
    <t>Taux par période de 14 jours par 1000$ d'assurance :</t>
  </si>
  <si>
    <t xml:space="preserve">tranches de 20 000$ pour un total de : </t>
  </si>
  <si>
    <t xml:space="preserve">tranches de 25 000$ pour un total de : </t>
  </si>
  <si>
    <t>N.B. Dans les cégeps, la contribution de l'employeur est nulle mais il assume entièrement l'assurance invalidité de courte durée</t>
  </si>
  <si>
    <t>Health Insurance</t>
  </si>
  <si>
    <t>Coverage status</t>
  </si>
  <si>
    <t>Basic Coverage (Module A)</t>
  </si>
  <si>
    <t>Individual</t>
  </si>
  <si>
    <t>Regular Coverage (Module B)</t>
  </si>
  <si>
    <t>Single-Parent</t>
  </si>
  <si>
    <t>Enhanced Coverage (Module C)</t>
  </si>
  <si>
    <t>Family</t>
  </si>
  <si>
    <t>I am covered under my spouse’s insurance</t>
  </si>
  <si>
    <t xml:space="preserve">Cost per pay period (14 days): </t>
  </si>
  <si>
    <t xml:space="preserve">Annual cost (26 pay periods): </t>
  </si>
  <si>
    <t>Dental Care Insurance</t>
  </si>
  <si>
    <t>Choice of coverage</t>
  </si>
  <si>
    <t>Coverage status (same as Health Insurance)</t>
  </si>
  <si>
    <t>No option</t>
  </si>
  <si>
    <t>Basic Coverage (Option 1)</t>
  </si>
  <si>
    <t>Enhanced Coverage (Option 2)</t>
  </si>
  <si>
    <t>Short Term Disability Insurance</t>
  </si>
  <si>
    <t>Note: This insurance is only available for certain unions of private and university groups</t>
  </si>
  <si>
    <t>Choice of union</t>
  </si>
  <si>
    <t>From LaSalle College union</t>
  </si>
  <si>
    <t>None of these</t>
  </si>
  <si>
    <t>Long Term Disability Insurance</t>
  </si>
  <si>
    <t>I want to take out Long Term Disability Insurance coverage</t>
  </si>
  <si>
    <t>Yes</t>
  </si>
  <si>
    <t>No</t>
  </si>
  <si>
    <t>If it's not already done,write your annual salary</t>
  </si>
  <si>
    <t>This insurance is strongly recommended for non-permanent CEGEP employees and is mandatory for almost all other participating union members.</t>
  </si>
  <si>
    <t>Contact your union for more information.</t>
  </si>
  <si>
    <t>Basic Life Insurance</t>
  </si>
  <si>
    <t xml:space="preserve">Coverage selected: </t>
  </si>
  <si>
    <t>(this coverage includes critical illness insurance)</t>
  </si>
  <si>
    <t>One time the annual salary</t>
  </si>
  <si>
    <t>I want to take out Basic Life Insurance</t>
  </si>
  <si>
    <t>Two times the annual salary</t>
  </si>
  <si>
    <t>Age group</t>
  </si>
  <si>
    <t>Rate per 14-day period per $1000 of life insurance:</t>
  </si>
  <si>
    <t>Dependents’ Life Insurance</t>
  </si>
  <si>
    <t>I want to take out Dependents’ Life Insurance</t>
  </si>
  <si>
    <t>Optional Life Insurance</t>
  </si>
  <si>
    <t>A - For the participant</t>
  </si>
  <si>
    <t xml:space="preserve">Rate per 14-day period per $1000 of insurance: </t>
  </si>
  <si>
    <t xml:space="preserve">Total additional coverage: </t>
  </si>
  <si>
    <t>I want to take out Optional Life Insurance</t>
  </si>
  <si>
    <t>Other informations</t>
  </si>
  <si>
    <t>Additional units taken out before January 1, 2013                                              (1 to 7 units of 20 000$)</t>
  </si>
  <si>
    <t>Male</t>
  </si>
  <si>
    <t>Female</t>
  </si>
  <si>
    <t>Additional units taken out after January 1, 2013                                                  (1 to 10 units of 25 000$)</t>
  </si>
  <si>
    <t>Non-smoker</t>
  </si>
  <si>
    <t>years old</t>
  </si>
  <si>
    <t>Smoker</t>
  </si>
  <si>
    <t>B - For the spouse</t>
  </si>
  <si>
    <t>Write your spouse's age:</t>
  </si>
  <si>
    <t>Total cost</t>
  </si>
  <si>
    <t xml:space="preserve">9% tax: </t>
  </si>
  <si>
    <t xml:space="preserve">Total cost per pay period before your employer contribution: </t>
  </si>
  <si>
    <t xml:space="preserve">Employer's contribution per pay period: </t>
  </si>
  <si>
    <t>Note: in CEGEPS, the employer's contribution is null but he assumes entirely Short Term Disability Insurance</t>
  </si>
  <si>
    <t xml:space="preserve">Total cost per pay period (14 days) including tax: </t>
  </si>
  <si>
    <t xml:space="preserve">Annual cost (26 pay periods) including tax: </t>
  </si>
  <si>
    <t/>
  </si>
  <si>
    <t xml:space="preserve">Insured amount: </t>
  </si>
  <si>
    <t>Du collège LaSalle</t>
  </si>
  <si>
    <t>N.B. L'assurance maladies graves est incluse avec l'assurance vie de base</t>
  </si>
  <si>
    <t>tranches de 20 000$ pour un total de :</t>
  </si>
  <si>
    <t>tranches de 25 000$ pour un total de :</t>
  </si>
  <si>
    <r>
      <rPr>
        <b/>
        <sz val="11"/>
        <color indexed="8"/>
        <rFont val="Calibri"/>
        <family val="2"/>
      </rPr>
      <t>Health Insurance coverage chosen</t>
    </r>
  </si>
  <si>
    <r>
      <rPr>
        <b/>
        <sz val="11"/>
        <color indexed="8"/>
        <rFont val="Calibri"/>
        <family val="2"/>
      </rPr>
      <t>Coverage status</t>
    </r>
  </si>
  <si>
    <r>
      <rPr>
        <b/>
        <sz val="11"/>
        <color indexed="8"/>
        <rFont val="Calibri"/>
        <family val="2"/>
      </rPr>
      <t>Age and RAMQ</t>
    </r>
  </si>
  <si>
    <r>
      <rPr>
        <b/>
        <sz val="11"/>
        <color indexed="8"/>
        <rFont val="Calibri"/>
        <family val="2"/>
      </rPr>
      <t>Cost per 14 days</t>
    </r>
  </si>
  <si>
    <r>
      <rPr>
        <sz val="11"/>
        <color indexed="8"/>
        <rFont val="Calibri"/>
        <family val="2"/>
      </rPr>
      <t>If participant is under age 65</t>
    </r>
  </si>
  <si>
    <r>
      <rPr>
        <b/>
        <sz val="11"/>
        <color indexed="8"/>
        <rFont val="Calibri"/>
        <family val="2"/>
      </rPr>
      <t>Dental Care Insurance coverage chosen</t>
    </r>
  </si>
  <si>
    <r>
      <rPr>
        <sz val="11"/>
        <color indexed="8"/>
        <rFont val="Calibri"/>
        <family val="2"/>
      </rPr>
      <t>Cost per 14 days</t>
    </r>
  </si>
  <si>
    <r>
      <rPr>
        <sz val="11"/>
        <color indexed="8"/>
        <rFont val="Calibri"/>
        <family val="2"/>
      </rPr>
      <t>Basic Coverage (Module A)</t>
    </r>
  </si>
  <si>
    <r>
      <rPr>
        <sz val="11"/>
        <color indexed="8"/>
        <rFont val="Calibri"/>
        <family val="2"/>
      </rPr>
      <t>Individual</t>
    </r>
  </si>
  <si>
    <r>
      <rPr>
        <sz val="11"/>
        <color indexed="8"/>
        <rFont val="Calibri"/>
        <family val="2"/>
      </rPr>
      <t>Participant under age 65</t>
    </r>
  </si>
  <si>
    <r>
      <rPr>
        <sz val="11"/>
        <color indexed="8"/>
        <rFont val="Calibri"/>
        <family val="2"/>
      </rPr>
      <t>Regular Coverage (Module B)</t>
    </r>
  </si>
  <si>
    <r>
      <rPr>
        <sz val="11"/>
        <color indexed="8"/>
        <rFont val="Calibri"/>
        <family val="2"/>
      </rPr>
      <t>Single-Parent</t>
    </r>
  </si>
  <si>
    <r>
      <rPr>
        <sz val="11"/>
        <color indexed="8"/>
        <rFont val="Calibri"/>
        <family val="2"/>
      </rPr>
      <t>Participant age 65 or + registered with the RAMQ</t>
    </r>
  </si>
  <si>
    <r>
      <rPr>
        <sz val="11"/>
        <color indexed="8"/>
        <rFont val="Calibri"/>
        <family val="2"/>
      </rPr>
      <t>Basic Coverage (Option 1)</t>
    </r>
  </si>
  <si>
    <r>
      <rPr>
        <sz val="11"/>
        <color indexed="8"/>
        <rFont val="Calibri"/>
        <family val="2"/>
      </rPr>
      <t>Ind</t>
    </r>
  </si>
  <si>
    <r>
      <rPr>
        <sz val="11"/>
        <color indexed="8"/>
        <rFont val="Calibri"/>
        <family val="2"/>
      </rPr>
      <t>Enhanced Coverage (Module C)</t>
    </r>
  </si>
  <si>
    <r>
      <rPr>
        <sz val="11"/>
        <color indexed="8"/>
        <rFont val="Calibri"/>
        <family val="2"/>
      </rPr>
      <t>Family</t>
    </r>
  </si>
  <si>
    <r>
      <rPr>
        <sz val="11"/>
        <color indexed="8"/>
        <rFont val="Calibri"/>
        <family val="2"/>
      </rPr>
      <t>Participant age 65 or + not registered with the RAMQ</t>
    </r>
  </si>
  <si>
    <r>
      <rPr>
        <sz val="11"/>
        <color indexed="8"/>
        <rFont val="Calibri"/>
        <family val="2"/>
      </rPr>
      <t>Enhanced Coverage (Option 2)</t>
    </r>
  </si>
  <si>
    <r>
      <rPr>
        <sz val="11"/>
        <color indexed="8"/>
        <rFont val="Calibri"/>
        <family val="2"/>
      </rPr>
      <t>SP</t>
    </r>
  </si>
  <si>
    <r>
      <rPr>
        <sz val="11"/>
        <color indexed="8"/>
        <rFont val="Calibri"/>
        <family val="2"/>
      </rPr>
      <t>I am covered under my spouse’s insurance</t>
    </r>
  </si>
  <si>
    <r>
      <rPr>
        <sz val="11"/>
        <color indexed="8"/>
        <rFont val="Calibri"/>
        <family val="2"/>
      </rPr>
      <t>Couple</t>
    </r>
  </si>
  <si>
    <r>
      <rPr>
        <sz val="11"/>
        <color indexed="8"/>
        <rFont val="Calibri"/>
        <family val="2"/>
      </rPr>
      <t>Fam</t>
    </r>
  </si>
  <si>
    <r>
      <rPr>
        <sz val="11"/>
        <color indexed="8"/>
        <rFont val="Calibri"/>
        <family val="2"/>
      </rPr>
      <t>Answer chosen</t>
    </r>
  </si>
  <si>
    <r>
      <rPr>
        <sz val="11"/>
        <color indexed="8"/>
        <rFont val="Calibri"/>
        <family val="2"/>
      </rPr>
      <t>If age 65 or over and registered with the RAMQ</t>
    </r>
  </si>
  <si>
    <r>
      <rPr>
        <sz val="11"/>
        <color indexed="8"/>
        <rFont val="Calibri"/>
        <family val="2"/>
      </rPr>
      <t>Test on answer</t>
    </r>
  </si>
  <si>
    <r>
      <rPr>
        <sz val="11"/>
        <color indexed="8"/>
        <rFont val="Calibri"/>
        <family val="2"/>
      </rPr>
      <t>Cost per pay</t>
    </r>
  </si>
  <si>
    <r>
      <rPr>
        <sz val="11"/>
        <color indexed="8"/>
        <rFont val="Calibri"/>
        <family val="2"/>
      </rPr>
      <t>If age 65 or over and not registered with the RAMQ</t>
    </r>
  </si>
  <si>
    <r>
      <rPr>
        <b/>
        <sz val="11"/>
        <color indexed="8"/>
        <rFont val="Calibri"/>
        <family val="2"/>
      </rPr>
      <t>Coverage selected for Basic Life Insurance</t>
    </r>
  </si>
  <si>
    <r>
      <rPr>
        <sz val="11"/>
        <color indexed="8"/>
        <rFont val="Calibri"/>
        <family val="2"/>
      </rPr>
      <t>Possible rate</t>
    </r>
  </si>
  <si>
    <r>
      <rPr>
        <sz val="11"/>
        <color indexed="8"/>
        <rFont val="Calibri"/>
        <family val="2"/>
      </rPr>
      <t>Age group</t>
    </r>
  </si>
  <si>
    <r>
      <rPr>
        <sz val="11"/>
        <color indexed="8"/>
        <rFont val="Calibri"/>
        <family val="2"/>
      </rPr>
      <t>Yes</t>
    </r>
  </si>
  <si>
    <r>
      <rPr>
        <sz val="11"/>
        <color indexed="8"/>
        <rFont val="Calibri"/>
        <family val="2"/>
      </rPr>
      <t>Basic Life</t>
    </r>
  </si>
  <si>
    <r>
      <rPr>
        <sz val="11"/>
        <color indexed="8"/>
        <rFont val="Calibri"/>
        <family val="2"/>
      </rPr>
      <t>Under age 65</t>
    </r>
  </si>
  <si>
    <r>
      <rPr>
        <sz val="11"/>
        <color indexed="8"/>
        <rFont val="Calibri"/>
        <family val="2"/>
      </rPr>
      <t>No</t>
    </r>
  </si>
  <si>
    <r>
      <rPr>
        <sz val="11"/>
        <color indexed="8"/>
        <rFont val="Calibri"/>
        <family val="2"/>
      </rPr>
      <t>Critical Illness</t>
    </r>
  </si>
  <si>
    <r>
      <rPr>
        <sz val="11"/>
        <color indexed="8"/>
        <rFont val="Calibri"/>
        <family val="2"/>
      </rPr>
      <t>Between age 65 and 70</t>
    </r>
  </si>
  <si>
    <t>Half of the annual salary</t>
  </si>
  <si>
    <t>Salary rounded at 500$</t>
  </si>
  <si>
    <r>
      <rPr>
        <sz val="11"/>
        <color indexed="8"/>
        <rFont val="Calibri"/>
        <family val="2"/>
      </rPr>
      <t>Age 70 or over</t>
    </r>
  </si>
  <si>
    <r>
      <rPr>
        <sz val="11"/>
        <color indexed="8"/>
        <rFont val="Calibri"/>
        <family val="2"/>
      </rPr>
      <t>Insured amount:</t>
    </r>
  </si>
  <si>
    <t>Rate per pay</t>
  </si>
  <si>
    <r>
      <rPr>
        <sz val="11"/>
        <color indexed="8"/>
        <rFont val="Calibri"/>
        <family val="2"/>
      </rPr>
      <t>(rounded to the nearest $500)</t>
    </r>
  </si>
  <si>
    <r>
      <rPr>
        <sz val="11"/>
        <color indexed="8"/>
        <rFont val="Calibri"/>
        <family val="2"/>
      </rPr>
      <t>Coverage selected</t>
    </r>
  </si>
  <si>
    <t>Cost per pay</t>
  </si>
  <si>
    <t>Amount paid:</t>
  </si>
  <si>
    <t>Annual cost</t>
  </si>
  <si>
    <r>
      <rPr>
        <b/>
        <sz val="11"/>
        <color indexed="8"/>
        <rFont val="Calibri"/>
        <family val="2"/>
      </rPr>
      <t>Coverage selected for Dependents’ Life Insurance</t>
    </r>
  </si>
  <si>
    <r>
      <rPr>
        <b/>
        <sz val="11"/>
        <color indexed="8"/>
        <rFont val="Calibri"/>
        <family val="2"/>
      </rPr>
      <t>Short Term Disability Insurance</t>
    </r>
  </si>
  <si>
    <t>Chosen union</t>
  </si>
  <si>
    <t>Rate per 1000$</t>
  </si>
  <si>
    <r>
      <rPr>
        <b/>
        <sz val="11"/>
        <color indexed="8"/>
        <rFont val="Calibri"/>
        <family val="2"/>
      </rPr>
      <t>Long Term Disability Insurance</t>
    </r>
  </si>
  <si>
    <r>
      <rPr>
        <sz val="11"/>
        <color indexed="8"/>
        <rFont val="Calibri"/>
        <family val="2"/>
      </rPr>
      <t>Registered for insurance?</t>
    </r>
  </si>
  <si>
    <t>Possible rate</t>
  </si>
  <si>
    <t>Possible rates</t>
  </si>
  <si>
    <r>
      <rPr>
        <sz val="11"/>
        <color indexed="8"/>
        <rFont val="Calibri"/>
        <family val="2"/>
      </rPr>
      <t>To take out Optional Life Insurance you must have Basic Life Insurance coverage corresponding to two times your annual salary.</t>
    </r>
  </si>
  <si>
    <t>To take out Optional Life Insurance you must have Basic Life Insurance coverage corresponding to one time your annual salary.</t>
  </si>
  <si>
    <r>
      <rPr>
        <b/>
        <sz val="11"/>
        <color indexed="8"/>
        <rFont val="Calibri"/>
        <family val="2"/>
      </rPr>
      <t>Coverage selected for Optional Life Insurance</t>
    </r>
  </si>
  <si>
    <r>
      <rPr>
        <sz val="11"/>
        <color indexed="8"/>
        <rFont val="Calibri"/>
        <family val="2"/>
      </rPr>
      <t>Rate table</t>
    </r>
  </si>
  <si>
    <r>
      <rPr>
        <sz val="11"/>
        <color indexed="8"/>
        <rFont val="Calibri"/>
        <family val="2"/>
      </rPr>
      <t xml:space="preserve">Additional units </t>
    </r>
  </si>
  <si>
    <r>
      <rPr>
        <b/>
        <sz val="11"/>
        <color indexed="8"/>
        <rFont val="Calibri"/>
        <family val="2"/>
      </rPr>
      <t>Participant</t>
    </r>
  </si>
  <si>
    <t>Spouse</t>
  </si>
  <si>
    <r>
      <rPr>
        <sz val="11"/>
        <color indexed="8"/>
        <rFont val="Calibri"/>
        <family val="2"/>
      </rPr>
      <t>Male</t>
    </r>
  </si>
  <si>
    <r>
      <rPr>
        <sz val="11"/>
        <color indexed="8"/>
        <rFont val="Calibri"/>
        <family val="2"/>
      </rPr>
      <t>Female</t>
    </r>
  </si>
  <si>
    <r>
      <rPr>
        <sz val="11"/>
        <color indexed="8"/>
        <rFont val="Calibri"/>
        <family val="2"/>
      </rPr>
      <t>Age</t>
    </r>
  </si>
  <si>
    <r>
      <rPr>
        <sz val="11"/>
        <color indexed="8"/>
        <rFont val="Calibri"/>
        <family val="2"/>
      </rPr>
      <t>Non-smoker</t>
    </r>
  </si>
  <si>
    <r>
      <rPr>
        <sz val="11"/>
        <color indexed="8"/>
        <rFont val="Calibri"/>
        <family val="2"/>
      </rPr>
      <t>Smoker</t>
    </r>
  </si>
  <si>
    <r>
      <rPr>
        <sz val="11"/>
        <color indexed="8"/>
        <rFont val="Calibri"/>
        <family val="2"/>
      </rPr>
      <t>Under age 25</t>
    </r>
  </si>
  <si>
    <r>
      <rPr>
        <sz val="11"/>
        <color indexed="8"/>
        <rFont val="Calibri"/>
        <family val="2"/>
      </rPr>
      <t>25 to 29</t>
    </r>
  </si>
  <si>
    <r>
      <rPr>
        <sz val="11"/>
        <color indexed="8"/>
        <rFont val="Calibri"/>
        <family val="2"/>
      </rPr>
      <t>30 to 34</t>
    </r>
  </si>
  <si>
    <r>
      <rPr>
        <sz val="11"/>
        <color indexed="8"/>
        <rFont val="Calibri"/>
        <family val="2"/>
      </rPr>
      <t>35 to 39</t>
    </r>
  </si>
  <si>
    <r>
      <rPr>
        <sz val="11"/>
        <color indexed="8"/>
        <rFont val="Calibri"/>
        <family val="2"/>
      </rPr>
      <t>Gender</t>
    </r>
  </si>
  <si>
    <r>
      <rPr>
        <sz val="11"/>
        <color indexed="8"/>
        <rFont val="Calibri"/>
        <family val="2"/>
      </rPr>
      <t>40 to 44</t>
    </r>
  </si>
  <si>
    <r>
      <rPr>
        <sz val="11"/>
        <color indexed="8"/>
        <rFont val="Calibri"/>
        <family val="2"/>
      </rPr>
      <t>45 to 49</t>
    </r>
  </si>
  <si>
    <r>
      <rPr>
        <sz val="11"/>
        <color indexed="8"/>
        <rFont val="Calibri"/>
        <family val="2"/>
      </rPr>
      <t>50 to 54</t>
    </r>
  </si>
  <si>
    <r>
      <rPr>
        <sz val="11"/>
        <color indexed="8"/>
        <rFont val="Calibri"/>
        <family val="2"/>
      </rPr>
      <t>Participant’s choice</t>
    </r>
  </si>
  <si>
    <r>
      <rPr>
        <sz val="11"/>
        <color indexed="8"/>
        <rFont val="Calibri"/>
        <family val="2"/>
      </rPr>
      <t>55 to 59</t>
    </r>
  </si>
  <si>
    <r>
      <rPr>
        <sz val="11"/>
        <color indexed="8"/>
        <rFont val="Calibri"/>
        <family val="2"/>
      </rPr>
      <t>60 to 64</t>
    </r>
  </si>
  <si>
    <r>
      <rPr>
        <sz val="11"/>
        <color indexed="8"/>
        <rFont val="Calibri"/>
        <family val="2"/>
      </rPr>
      <t>Spouse’s choice</t>
    </r>
  </si>
  <si>
    <r>
      <rPr>
        <sz val="11"/>
        <color indexed="8"/>
        <rFont val="Calibri"/>
        <family val="2"/>
      </rPr>
      <t>65 to 69</t>
    </r>
  </si>
  <si>
    <r>
      <rPr>
        <sz val="11"/>
        <color indexed="8"/>
        <rFont val="Calibri"/>
        <family val="2"/>
      </rPr>
      <t>Smoker/Non-smoker</t>
    </r>
  </si>
  <si>
    <r>
      <rPr>
        <sz val="11"/>
        <color indexed="8"/>
        <rFont val="Calibri"/>
        <family val="2"/>
      </rPr>
      <t>Participant’s age</t>
    </r>
  </si>
  <si>
    <t>45 to 49</t>
  </si>
  <si>
    <r>
      <rPr>
        <sz val="11"/>
        <color indexed="8"/>
        <rFont val="Calibri"/>
        <family val="2"/>
      </rPr>
      <t>Rate per pay period for participant</t>
    </r>
  </si>
  <si>
    <r>
      <rPr>
        <sz val="11"/>
        <color indexed="8"/>
        <rFont val="Calibri"/>
        <family val="2"/>
      </rPr>
      <t>Spouse’s age</t>
    </r>
  </si>
  <si>
    <r>
      <rPr>
        <sz val="11"/>
        <color indexed="8"/>
        <rFont val="Calibri"/>
        <family val="2"/>
      </rPr>
      <t>Rate per pay period for spouse</t>
    </r>
  </si>
  <si>
    <r>
      <rPr>
        <sz val="11"/>
        <color indexed="8"/>
        <rFont val="Calibri"/>
        <family val="2"/>
      </rPr>
      <t>To take out Optional Life Insurance for the spouse, you must have coverage for dependents.</t>
    </r>
  </si>
  <si>
    <r>
      <rPr>
        <sz val="11"/>
        <color indexed="8"/>
        <rFont val="Calibri"/>
        <family val="2"/>
      </rPr>
      <t>To take out Optional Life Insurance for the spouse, you must have Basic Life Insurance coverage.</t>
    </r>
  </si>
  <si>
    <t>Under age 25</t>
  </si>
  <si>
    <t>25 to 29</t>
  </si>
  <si>
    <t>30 to 34</t>
  </si>
  <si>
    <t>35 to 39</t>
  </si>
  <si>
    <t>40 to 44</t>
  </si>
  <si>
    <t>50 to 54</t>
  </si>
  <si>
    <t>55 to 59</t>
  </si>
  <si>
    <t>60 to 64</t>
  </si>
  <si>
    <t>65 to 69</t>
  </si>
  <si>
    <t xml:space="preserve">Rate per 14-day period per $1000 of annual salary : </t>
  </si>
  <si>
    <t xml:space="preserve">Write your annual salary : </t>
  </si>
  <si>
    <t xml:space="preserve">units of 20 000$ for a total of : </t>
  </si>
  <si>
    <t xml:space="preserve">units of 25 000$ for a total of : </t>
  </si>
  <si>
    <t>units of 20 000$ for a total of :</t>
  </si>
  <si>
    <t>units of 25 000$ for a total of :</t>
  </si>
  <si>
    <t>Answer chosen</t>
  </si>
  <si>
    <t xml:space="preserve">If it's not already done, write your annual salary: </t>
  </si>
  <si>
    <t>Rate per 14-day period per $1000 of annual salary:</t>
  </si>
  <si>
    <t>Note: This calculator only gives an estimate of the costs of the coverage options selected. The information included in the calculator and the results obtained only offers guidelines to the participant making her/his decision. Therefore, the estimate and the results obtained have no legal value and do not bind in any circumstance La Capitale or the FNEEQ-CSN.</t>
  </si>
  <si>
    <t>From Laval University union</t>
  </si>
  <si>
    <t xml:space="preserve">Cout annuel (26 paies) : </t>
  </si>
  <si>
    <t>Cout par 14 jours</t>
  </si>
  <si>
    <t>Avis
Ce calculateur pour le cout des assurances ne fournit qu’une estimation du cout des protections choisies. Les renseignements s’y trouvant et les résultats obtenus ne servent que de guide afin de permettre au participant d’effectuer son choix. Par conséquent, l’estimation obtenue n’a aucune valeur légale et ne lie en aucun cas l’assureur La Capitale ou la FNEEQ-CSN.</t>
  </si>
  <si>
    <t xml:space="preserve">Cout par période de paie (14 jours) : </t>
  </si>
  <si>
    <t>Cout total</t>
  </si>
  <si>
    <t xml:space="preserve">Cout total par période de paie avant la contribution de l'employeur :  </t>
  </si>
  <si>
    <t xml:space="preserve">Cout total par période de paie (14 jours) incluant la taxe : </t>
  </si>
  <si>
    <t xml:space="preserve">Cout annuel (26 paies) incluant la taxe : </t>
  </si>
  <si>
    <t>Cout par paie</t>
  </si>
  <si>
    <t>Cout annuel</t>
  </si>
  <si>
    <t>Ou copier les valeurs pour l'année en cours et ajuster les pourcentage à 0%</t>
  </si>
  <si>
    <t>Formule</t>
  </si>
  <si>
    <t>Valeur à saisir</t>
  </si>
  <si>
    <t>Texte</t>
  </si>
  <si>
    <t>Couleurs</t>
  </si>
  <si>
    <t>Concordia n'est plus couvert par la Police</t>
  </si>
  <si>
    <t>Aucun</t>
  </si>
  <si>
    <t>Cout par période de paie (14 jours)</t>
  </si>
  <si>
    <t>Cout annuel (26 paies)</t>
  </si>
  <si>
    <t>Inscrivez votre salaire annuel :</t>
  </si>
  <si>
    <t>Vie additionnelle</t>
  </si>
  <si>
    <t>Additional life insurance</t>
  </si>
  <si>
    <t>Quel est votre âge :</t>
  </si>
  <si>
    <t>ans</t>
  </si>
  <si>
    <t>Âge de l'adhérant</t>
  </si>
  <si>
    <t>À compter de 70 ans, l'assurance vie additionnelle n'est plus disponible.</t>
  </si>
  <si>
    <t>Participant age :</t>
  </si>
  <si>
    <t>years</t>
  </si>
  <si>
    <t>Choice of coverage (Write an X beside your choice and erace the other ones)</t>
  </si>
  <si>
    <t>Âge</t>
  </si>
  <si>
    <t>Age</t>
  </si>
  <si>
    <t>Age of participant</t>
  </si>
  <si>
    <t>Optional Life Insurance is no longer available after age 70.</t>
  </si>
  <si>
    <t>Du collège Trinité</t>
  </si>
  <si>
    <t>From Trinité College union</t>
  </si>
  <si>
    <t>Mot de passe: FNEEQDL</t>
  </si>
  <si>
    <t>Taux_courte</t>
  </si>
  <si>
    <t>Taux par 1 000 $</t>
  </si>
  <si>
    <t>Le congé de 50 % est compris dans les taux ci-contre</t>
  </si>
  <si>
    <t>Personnes à charge</t>
  </si>
  <si>
    <t>D'un autre collège ou d'une autre université</t>
  </si>
  <si>
    <t>From any other college or university</t>
  </si>
  <si>
    <t>GARANTIES</t>
  </si>
  <si>
    <t>Assurance-maladie</t>
  </si>
  <si>
    <t>Assurance soins dentaires</t>
  </si>
  <si>
    <t>Mort ou mutilation accidentelles</t>
  </si>
  <si>
    <t>Assurance vie – maladies graves</t>
  </si>
  <si>
    <t>Assurance salaire de courte durée</t>
  </si>
  <si>
    <t xml:space="preserve">*Collèges privés </t>
  </si>
  <si>
    <t>et universités</t>
  </si>
  <si>
    <t>Assurance salaire de longue durée</t>
  </si>
  <si>
    <t>ÉVOLUTION DES PRIMES - Période 2008 à 2020</t>
  </si>
  <si>
    <t>Taux 2021</t>
  </si>
  <si>
    <t xml:space="preserve">Prime par période de paie pour l'assurance maladies graves : </t>
  </si>
  <si>
    <t>Coast per pay period for Critical Illness Insurance:</t>
  </si>
  <si>
    <t>Prime par période de paye</t>
  </si>
  <si>
    <t>Attention dans les cellules avec congé de prime</t>
  </si>
  <si>
    <t>Congé</t>
  </si>
  <si>
    <t>Daniel Légaré</t>
  </si>
  <si>
    <t>Les taux 202 ont été sont confirmés par La Capitale dans un  courriel de Miryam Darveau le 12 octobre 2021</t>
  </si>
  <si>
    <t>Taux au 1er janvier 2022</t>
  </si>
  <si>
    <t>De l'ITHQ ou de l'ITAQ</t>
  </si>
  <si>
    <t>From ITHQ or ITAQ</t>
  </si>
  <si>
    <t>Copié du Taux français</t>
  </si>
  <si>
    <t>A  2,9 %</t>
  </si>
  <si>
    <t>A 0,85 %</t>
  </si>
  <si>
    <t>A 5,80 %</t>
  </si>
  <si>
    <t>A 7,5 %</t>
  </si>
  <si>
    <t>A 3,5 %</t>
  </si>
  <si>
    <t>3,5% d'augmentation et 4% en congé de prime</t>
  </si>
  <si>
    <t>L'augmentation de 2021 était de 15% et nous étions en congé de prime de 7,5% en 2021 et de 4% en 2002</t>
  </si>
  <si>
    <t>B  5,3 %</t>
  </si>
  <si>
    <t>B 8,11 %</t>
  </si>
  <si>
    <t>B 6,05 %</t>
  </si>
  <si>
    <t>B 7,5 %</t>
  </si>
  <si>
    <t>B 3,5 %</t>
  </si>
  <si>
    <t>C  5,8 %</t>
  </si>
  <si>
    <t>C 8,86 %</t>
  </si>
  <si>
    <t>C 6,05 %</t>
  </si>
  <si>
    <t>C 7,5 %</t>
  </si>
  <si>
    <t>C 3,5 %</t>
  </si>
  <si>
    <t>Nous étions en congé de prime en 2021 de 1% en soins dentaires</t>
  </si>
  <si>
    <t>RSA – 9 et 10 septembre 2021</t>
  </si>
  <si>
    <t>En maladie le congé de 7,5% est réduit à 4%, il y aura donc une augmentation de 3,5% de la prime</t>
  </si>
  <si>
    <t>Salaire arrondi à 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</si>
</sst>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0.00\ &quot;$&quot;_);[Red]\(#,##0.00\ &quot;$&quot;\)"/>
    <numFmt numFmtId="44" formatCode="_ * #,##0.00_)\ &quot;$&quot;_ ;_ * \(#,##0.00\)\ &quot;$&quot;_ ;_ * &quot;-&quot;??_)\ &quot;$&quot;_ ;_ @_ "/>
    <numFmt numFmtId="164" formatCode="_ * #,##0.000_)\ &quot;$&quot;_ ;_ * \(#,##0.000\)\ &quot;$&quot;_ ;_ * &quot;-&quot;???_)\ &quot;$&quot;_ ;_ @_ "/>
    <numFmt numFmtId="165" formatCode="_ * #,##0.0000_)\ &quot;$&quot;_ ;_ * \(#,##0.0000\)\ &quot;$&quot;_ ;_ * &quot;-&quot;???_)\ &quot;$&quot;_ ;_ @_ "/>
    <numFmt numFmtId="166" formatCode="_ * #,##0_)\ &quot;$&quot;_ ;_ * \(#,##0\)\ &quot;$&quot;_ ;_ * &quot;-&quot;??_)\ &quot;$&quot;_ ;_ @_ "/>
    <numFmt numFmtId="167" formatCode="_ * #,##0.000_)\ &quot;$&quot;_ ;_ * \(#,##0.000\)\ &quot;$&quot;_ ;_ * &quot;-&quot;??_)\ &quot;$&quot;_ ;_ @_ "/>
    <numFmt numFmtId="168" formatCode="_ * #,##0.000000_)\ &quot;$&quot;_ ;_ * \(#,##0.000000\)\ &quot;$&quot;_ ;_ * &quot;-&quot;??_)\ &quot;$&quot;_ ;_ @_ "/>
    <numFmt numFmtId="169" formatCode="0.0%"/>
    <numFmt numFmtId="170" formatCode="_ * #,##0.00_)\ &quot;$&quot;_ ;_ * \(#,##0.00\)\ &quot;$&quot;_ ;_ * &quot;-&quot;???_)\ &quot;$&quot;_ ;_ @_ "/>
    <numFmt numFmtId="171" formatCode="#,##0.0000\ &quot;$&quot;"/>
    <numFmt numFmtId="172" formatCode="#,##0.00\ &quot;$&quot;"/>
    <numFmt numFmtId="173" formatCode="#,##0.000\ &quot;$&quot;"/>
    <numFmt numFmtId="174" formatCode="#,##0\ &quot;$&quot;"/>
    <numFmt numFmtId="175" formatCode="0.00000"/>
    <numFmt numFmtId="176" formatCode=";;;"/>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26"/>
      <color theme="1"/>
      <name val="Calibri"/>
      <family val="2"/>
      <scheme val="minor"/>
    </font>
    <font>
      <b/>
      <sz val="16"/>
      <color theme="1"/>
      <name val="Calibri"/>
      <family val="2"/>
      <scheme val="minor"/>
    </font>
    <font>
      <sz val="10"/>
      <color theme="1"/>
      <name val="Calibri"/>
      <family val="2"/>
      <scheme val="minor"/>
    </font>
    <font>
      <b/>
      <sz val="10"/>
      <color rgb="FFFF0000"/>
      <name val="Calibri"/>
      <family val="2"/>
      <scheme val="minor"/>
    </font>
    <font>
      <b/>
      <sz val="28"/>
      <color theme="1"/>
      <name val="Calibri"/>
      <family val="2"/>
      <scheme val="minor"/>
    </font>
    <font>
      <b/>
      <sz val="10"/>
      <color rgb="FF002060"/>
      <name val="Calibri"/>
      <family val="2"/>
      <scheme val="minor"/>
    </font>
    <font>
      <b/>
      <sz val="11"/>
      <color rgb="FFFF0000"/>
      <name val="Calibri"/>
      <family val="2"/>
      <scheme val="minor"/>
    </font>
    <font>
      <b/>
      <sz val="12"/>
      <color theme="1"/>
      <name val="Calibri"/>
      <family val="2"/>
      <scheme val="minor"/>
    </font>
    <font>
      <b/>
      <sz val="11"/>
      <color rgb="FFC80000"/>
      <name val="Calibri"/>
      <family val="2"/>
      <scheme val="minor"/>
    </font>
    <font>
      <b/>
      <sz val="12"/>
      <color rgb="FFC80000"/>
      <name val="Calibri"/>
      <family val="2"/>
      <scheme val="minor"/>
    </font>
    <font>
      <sz val="12"/>
      <color theme="1"/>
      <name val="Calibri"/>
      <family val="2"/>
      <scheme val="minor"/>
    </font>
    <font>
      <b/>
      <sz val="11"/>
      <color rgb="FFC00000"/>
      <name val="Calibri"/>
      <family val="2"/>
      <scheme val="minor"/>
    </font>
    <font>
      <b/>
      <sz val="11"/>
      <name val="Calibri"/>
      <family val="2"/>
      <scheme val="minor"/>
    </font>
    <font>
      <b/>
      <sz val="12"/>
      <color rgb="FFFF0000"/>
      <name val="Calibri"/>
      <family val="2"/>
      <scheme val="minor"/>
    </font>
    <font>
      <b/>
      <sz val="12"/>
      <color rgb="FFC00000"/>
      <name val="Calibri"/>
      <family val="2"/>
      <scheme val="minor"/>
    </font>
    <font>
      <sz val="9"/>
      <color indexed="81"/>
      <name val="Tahoma"/>
      <family val="2"/>
    </font>
    <font>
      <b/>
      <sz val="9"/>
      <color indexed="81"/>
      <name val="Tahoma"/>
      <family val="2"/>
    </font>
    <font>
      <b/>
      <sz val="14"/>
      <name val="Calibri"/>
      <family val="2"/>
      <scheme val="minor"/>
    </font>
    <font>
      <b/>
      <sz val="11"/>
      <color indexed="8"/>
      <name val="Calibri"/>
      <family val="2"/>
    </font>
    <font>
      <sz val="11"/>
      <color indexed="8"/>
      <name val="Calibri"/>
      <family val="2"/>
    </font>
    <font>
      <sz val="14"/>
      <color theme="1"/>
      <name val="Calibri"/>
      <family val="2"/>
      <scheme val="minor"/>
    </font>
    <font>
      <sz val="11"/>
      <color rgb="FF9C0006"/>
      <name val="Calibri"/>
      <family val="2"/>
    </font>
    <font>
      <b/>
      <sz val="10"/>
      <color theme="1"/>
      <name val="Calibri"/>
      <family val="2"/>
      <scheme val="minor"/>
    </font>
    <font>
      <i/>
      <sz val="11"/>
      <color theme="1"/>
      <name val="Calibri"/>
      <family val="2"/>
      <scheme val="minor"/>
    </font>
    <font>
      <b/>
      <sz val="10"/>
      <color theme="1"/>
      <name val="Tahoma"/>
      <family val="2"/>
    </font>
    <font>
      <b/>
      <sz val="12"/>
      <name val="Calibri"/>
      <family val="2"/>
      <scheme val="minor"/>
    </font>
    <font>
      <i/>
      <sz val="1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89CCCC"/>
        <bgColor indexed="64"/>
      </patternFill>
    </fill>
    <fill>
      <patternFill patternType="solid">
        <fgColor rgb="FFECECCB"/>
        <bgColor indexed="64"/>
      </patternFill>
    </fill>
    <fill>
      <patternFill patternType="solid">
        <fgColor rgb="FFECECEC"/>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EAEAEA"/>
        <bgColor indexed="64"/>
      </patternFill>
    </fill>
    <fill>
      <patternFill patternType="solid">
        <fgColor theme="9" tint="0.59999389629810485"/>
        <bgColor indexed="64"/>
      </patternFill>
    </fill>
    <fill>
      <patternFill patternType="solid">
        <fgColor rgb="FFFFC7CE"/>
      </patternFill>
    </fill>
    <fill>
      <patternFill patternType="solid">
        <fgColor rgb="FFFFCCFF"/>
        <bgColor indexed="64"/>
      </patternFill>
    </fill>
    <fill>
      <patternFill patternType="solid">
        <fgColor rgb="FFD9D9D9"/>
        <bgColor indexed="64"/>
      </patternFill>
    </fill>
    <fill>
      <patternFill patternType="solid">
        <fgColor rgb="FFE7E6E6"/>
        <bgColor indexed="64"/>
      </patternFill>
    </fill>
    <fill>
      <patternFill patternType="solid">
        <fgColor theme="7" tint="0.79998168889431442"/>
        <bgColor indexed="64"/>
      </patternFill>
    </fill>
    <fill>
      <patternFill patternType="solid">
        <fgColor rgb="FFFFFFCC"/>
        <bgColor indexed="64"/>
      </patternFill>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style="thin">
        <color indexed="64"/>
      </top>
      <bottom/>
      <diagonal/>
    </border>
    <border>
      <left/>
      <right style="mediumDashed">
        <color indexed="64"/>
      </right>
      <top style="thin">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auto="1"/>
      </left>
      <right style="thin">
        <color auto="1"/>
      </right>
      <top style="thick">
        <color auto="1"/>
      </top>
      <bottom style="thin">
        <color auto="1"/>
      </bottom>
      <diagonal/>
    </border>
    <border>
      <left style="thick">
        <color indexed="64"/>
      </left>
      <right style="thick">
        <color indexed="64"/>
      </right>
      <top style="thick">
        <color indexed="64"/>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style="thin">
        <color indexed="64"/>
      </top>
      <bottom/>
      <diagonal/>
    </border>
    <border>
      <left style="thick">
        <color auto="1"/>
      </left>
      <right/>
      <top/>
      <bottom style="thick">
        <color auto="1"/>
      </bottom>
      <diagonal/>
    </border>
    <border>
      <left/>
      <right/>
      <top/>
      <bottom style="thick">
        <color auto="1"/>
      </bottom>
      <diagonal/>
    </border>
    <border>
      <left/>
      <right style="thin">
        <color indexed="64"/>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style="thick">
        <color auto="1"/>
      </left>
      <right style="double">
        <color auto="1"/>
      </right>
      <top style="thick">
        <color auto="1"/>
      </top>
      <bottom style="thin">
        <color auto="1"/>
      </bottom>
      <diagonal/>
    </border>
    <border>
      <left style="double">
        <color auto="1"/>
      </left>
      <right style="thick">
        <color indexed="64"/>
      </right>
      <top style="thick">
        <color auto="1"/>
      </top>
      <bottom style="thin">
        <color auto="1"/>
      </bottom>
      <diagonal/>
    </border>
    <border>
      <left style="thick">
        <color auto="1"/>
      </left>
      <right style="double">
        <color auto="1"/>
      </right>
      <top style="thin">
        <color auto="1"/>
      </top>
      <bottom style="thin">
        <color auto="1"/>
      </bottom>
      <diagonal/>
    </border>
    <border>
      <left style="double">
        <color auto="1"/>
      </left>
      <right style="thick">
        <color indexed="64"/>
      </right>
      <top style="thin">
        <color auto="1"/>
      </top>
      <bottom style="thin">
        <color auto="1"/>
      </bottom>
      <diagonal/>
    </border>
    <border>
      <left style="thick">
        <color auto="1"/>
      </left>
      <right style="double">
        <color auto="1"/>
      </right>
      <top style="thin">
        <color auto="1"/>
      </top>
      <bottom style="thick">
        <color indexed="64"/>
      </bottom>
      <diagonal/>
    </border>
    <border>
      <left/>
      <right style="thick">
        <color indexed="64"/>
      </right>
      <top style="thin">
        <color indexed="64"/>
      </top>
      <bottom style="thin">
        <color indexed="64"/>
      </bottom>
      <diagonal/>
    </border>
    <border>
      <left/>
      <right style="thick">
        <color indexed="64"/>
      </right>
      <top style="thin">
        <color auto="1"/>
      </top>
      <bottom style="thick">
        <color indexed="64"/>
      </bottom>
      <diagonal/>
    </border>
    <border>
      <left style="thick">
        <color indexed="64"/>
      </left>
      <right style="double">
        <color indexed="64"/>
      </right>
      <top style="double">
        <color indexed="64"/>
      </top>
      <bottom style="thin">
        <color indexed="64"/>
      </bottom>
      <diagonal/>
    </border>
    <border>
      <left style="thin">
        <color auto="1"/>
      </left>
      <right style="thin">
        <color auto="1"/>
      </right>
      <top style="thick">
        <color auto="1"/>
      </top>
      <bottom style="thick">
        <color indexed="64"/>
      </bottom>
      <diagonal/>
    </border>
    <border>
      <left style="thin">
        <color auto="1"/>
      </left>
      <right style="thick">
        <color indexed="64"/>
      </right>
      <top style="thick">
        <color auto="1"/>
      </top>
      <bottom style="thick">
        <color indexed="64"/>
      </bottom>
      <diagonal/>
    </border>
    <border>
      <left style="medium">
        <color indexed="64"/>
      </left>
      <right/>
      <top/>
      <bottom/>
      <diagonal/>
    </border>
    <border>
      <left style="thin">
        <color auto="1"/>
      </left>
      <right style="thin">
        <color auto="1"/>
      </right>
      <top style="thick">
        <color auto="1"/>
      </top>
      <bottom/>
      <diagonal/>
    </border>
    <border>
      <left style="thick">
        <color rgb="FFFF0000"/>
      </left>
      <right style="double">
        <color auto="1"/>
      </right>
      <top style="thick">
        <color rgb="FFFF0000"/>
      </top>
      <bottom style="thin">
        <color auto="1"/>
      </bottom>
      <diagonal/>
    </border>
    <border>
      <left style="double">
        <color auto="1"/>
      </left>
      <right style="thick">
        <color rgb="FFFF0000"/>
      </right>
      <top style="thick">
        <color rgb="FFFF0000"/>
      </top>
      <bottom style="thin">
        <color auto="1"/>
      </bottom>
      <diagonal/>
    </border>
    <border>
      <left style="thick">
        <color rgb="FFFF0000"/>
      </left>
      <right style="double">
        <color auto="1"/>
      </right>
      <top style="thin">
        <color auto="1"/>
      </top>
      <bottom style="thin">
        <color auto="1"/>
      </bottom>
      <diagonal/>
    </border>
    <border>
      <left style="double">
        <color auto="1"/>
      </left>
      <right style="thick">
        <color rgb="FFFF0000"/>
      </right>
      <top style="thin">
        <color auto="1"/>
      </top>
      <bottom style="thin">
        <color auto="1"/>
      </bottom>
      <diagonal/>
    </border>
    <border>
      <left style="thick">
        <color rgb="FFFF0000"/>
      </left>
      <right style="double">
        <color auto="1"/>
      </right>
      <top style="thin">
        <color auto="1"/>
      </top>
      <bottom style="thick">
        <color rgb="FFFF0000"/>
      </bottom>
      <diagonal/>
    </border>
    <border>
      <left style="double">
        <color auto="1"/>
      </left>
      <right style="thick">
        <color rgb="FFFF0000"/>
      </right>
      <top style="thin">
        <color auto="1"/>
      </top>
      <bottom style="thick">
        <color rgb="FFFF0000"/>
      </bottom>
      <diagonal/>
    </border>
    <border>
      <left style="thick">
        <color auto="1"/>
      </left>
      <right style="double">
        <color auto="1"/>
      </right>
      <top style="thick">
        <color auto="1"/>
      </top>
      <bottom style="thick">
        <color rgb="FFFF0000"/>
      </bottom>
      <diagonal/>
    </border>
    <border>
      <left style="double">
        <color auto="1"/>
      </left>
      <right style="thick">
        <color auto="1"/>
      </right>
      <top style="thick">
        <color auto="1"/>
      </top>
      <bottom style="thick">
        <color rgb="FFFF0000"/>
      </bottom>
      <diagonal/>
    </border>
    <border>
      <left/>
      <right/>
      <top style="medium">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bottom style="thin">
        <color indexed="64"/>
      </bottom>
      <diagonal/>
    </border>
    <border>
      <left style="thin">
        <color rgb="FFFF0000"/>
      </left>
      <right/>
      <top style="thin">
        <color rgb="FFFF0000"/>
      </top>
      <bottom/>
      <diagonal/>
    </border>
    <border>
      <left style="thick">
        <color indexed="64"/>
      </left>
      <right style="thin">
        <color rgb="FFFF0000"/>
      </right>
      <top style="thin">
        <color rgb="FFFF0000"/>
      </top>
      <bottom style="thick">
        <color indexed="64"/>
      </bottom>
      <diagonal/>
    </border>
    <border>
      <left style="thin">
        <color rgb="FFFF0000"/>
      </left>
      <right/>
      <top/>
      <bottom/>
      <diagonal/>
    </border>
    <border>
      <left style="thick">
        <color indexed="64"/>
      </left>
      <right style="thin">
        <color rgb="FFFF0000"/>
      </right>
      <top style="thick">
        <color indexed="64"/>
      </top>
      <bottom style="thick">
        <color indexed="64"/>
      </bottom>
      <diagonal/>
    </border>
    <border>
      <left style="thick">
        <color indexed="64"/>
      </left>
      <right style="thin">
        <color rgb="FFFF0000"/>
      </right>
      <top style="thick">
        <color indexed="64"/>
      </top>
      <bottom/>
      <diagonal/>
    </border>
    <border>
      <left style="thin">
        <color rgb="FFFF0000"/>
      </left>
      <right/>
      <top/>
      <bottom style="thin">
        <color rgb="FFFF0000"/>
      </bottom>
      <diagonal/>
    </border>
    <border>
      <left style="thick">
        <color indexed="64"/>
      </left>
      <right style="thin">
        <color rgb="FFFF0000"/>
      </right>
      <top style="thick">
        <color indexed="64"/>
      </top>
      <bottom style="thin">
        <color rgb="FFFF0000"/>
      </bottom>
      <diagonal/>
    </border>
    <border>
      <left style="thick">
        <color auto="1"/>
      </left>
      <right style="double">
        <color auto="1"/>
      </right>
      <top style="thick">
        <color auto="1"/>
      </top>
      <bottom/>
      <diagonal/>
    </border>
    <border>
      <left style="double">
        <color auto="1"/>
      </left>
      <right style="thick">
        <color auto="1"/>
      </right>
      <top style="thin">
        <color auto="1"/>
      </top>
      <bottom style="thick">
        <color auto="1"/>
      </bottom>
      <diagonal/>
    </border>
    <border>
      <left style="thick">
        <color auto="1"/>
      </left>
      <right style="double">
        <color auto="1"/>
      </right>
      <top/>
      <bottom style="thin">
        <color auto="1"/>
      </bottom>
      <diagonal/>
    </border>
    <border>
      <left style="double">
        <color auto="1"/>
      </left>
      <right style="thick">
        <color indexed="64"/>
      </right>
      <top/>
      <bottom style="thin">
        <color auto="1"/>
      </bottom>
      <diagonal/>
    </border>
    <border>
      <left style="thick">
        <color auto="1"/>
      </left>
      <right style="double">
        <color auto="1"/>
      </right>
      <top style="thick">
        <color auto="1"/>
      </top>
      <bottom style="double">
        <color auto="1"/>
      </bottom>
      <diagonal/>
    </border>
    <border>
      <left style="double">
        <color auto="1"/>
      </left>
      <right style="thick">
        <color auto="1"/>
      </right>
      <top style="thick">
        <color auto="1"/>
      </top>
      <bottom style="double">
        <color auto="1"/>
      </bottom>
      <diagonal/>
    </border>
    <border>
      <left style="thick">
        <color auto="1"/>
      </left>
      <right style="double">
        <color auto="1"/>
      </right>
      <top/>
      <bottom/>
      <diagonal/>
    </border>
    <border>
      <left/>
      <right style="medium">
        <color auto="1"/>
      </right>
      <top style="thick">
        <color auto="1"/>
      </top>
      <bottom/>
      <diagonal/>
    </border>
    <border>
      <left style="thick">
        <color indexed="64"/>
      </left>
      <right style="double">
        <color indexed="64"/>
      </right>
      <top style="double">
        <color indexed="64"/>
      </top>
      <bottom/>
      <diagonal/>
    </border>
    <border>
      <left/>
      <right style="medium">
        <color auto="1"/>
      </right>
      <top style="double">
        <color indexed="64"/>
      </top>
      <bottom/>
      <diagonal/>
    </border>
    <border>
      <left style="medium">
        <color indexed="64"/>
      </left>
      <right style="medium">
        <color indexed="64"/>
      </right>
      <top style="double">
        <color indexed="64"/>
      </top>
      <bottom/>
      <diagonal/>
    </border>
    <border>
      <left/>
      <right/>
      <top style="double">
        <color auto="1"/>
      </top>
      <bottom/>
      <diagonal/>
    </border>
    <border>
      <left style="thick">
        <color indexed="64"/>
      </left>
      <right style="thick">
        <color indexed="64"/>
      </right>
      <top style="double">
        <color indexed="64"/>
      </top>
      <bottom/>
      <diagonal/>
    </border>
    <border>
      <left style="thick">
        <color auto="1"/>
      </left>
      <right style="thick">
        <color auto="1"/>
      </right>
      <top/>
      <bottom/>
      <diagonal/>
    </border>
    <border>
      <left style="thick">
        <color indexed="64"/>
      </left>
      <right style="double">
        <color indexed="64"/>
      </right>
      <top/>
      <bottom style="thick">
        <color indexed="64"/>
      </bottom>
      <diagonal/>
    </border>
    <border>
      <left style="thick">
        <color auto="1"/>
      </left>
      <right style="thick">
        <color auto="1"/>
      </right>
      <top/>
      <bottom style="thick">
        <color auto="1"/>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medium">
        <color indexed="64"/>
      </left>
      <right style="thick">
        <color indexed="64"/>
      </right>
      <top/>
      <bottom/>
      <diagonal/>
    </border>
  </borders>
  <cellStyleXfs count="5">
    <xf numFmtId="0" fontId="0" fillId="0" borderId="0"/>
    <xf numFmtId="44" fontId="1" fillId="0" borderId="0" applyFont="0" applyFill="0" applyBorder="0" applyAlignment="0" applyProtection="0"/>
    <xf numFmtId="0" fontId="25" fillId="14" borderId="0" applyNumberFormat="0" applyBorder="0" applyAlignment="0" applyProtection="0"/>
    <xf numFmtId="44" fontId="1" fillId="0" borderId="0" applyFont="0" applyFill="0" applyBorder="0" applyAlignment="0" applyProtection="0"/>
    <xf numFmtId="0" fontId="1" fillId="0" borderId="0"/>
  </cellStyleXfs>
  <cellXfs count="812">
    <xf numFmtId="0" fontId="0" fillId="0" borderId="0" xfId="0"/>
    <xf numFmtId="0" fontId="2" fillId="0" borderId="0" xfId="0" applyFon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8" xfId="0" applyBorder="1"/>
    <xf numFmtId="0" fontId="0" fillId="0" borderId="0" xfId="0" applyFill="1" applyBorder="1" applyAlignment="1">
      <alignment horizontal="right"/>
    </xf>
    <xf numFmtId="0" fontId="0" fillId="0" borderId="0" xfId="0" applyFont="1"/>
    <xf numFmtId="166" fontId="0" fillId="0" borderId="0" xfId="1" applyNumberFormat="1" applyFont="1"/>
    <xf numFmtId="0" fontId="0" fillId="0" borderId="1" xfId="0" applyBorder="1" applyProtection="1"/>
    <xf numFmtId="0" fontId="0" fillId="0" borderId="2" xfId="0" applyBorder="1" applyAlignment="1" applyProtection="1">
      <alignment horizontal="center"/>
    </xf>
    <xf numFmtId="0" fontId="0" fillId="0" borderId="0" xfId="0" applyFill="1" applyProtection="1"/>
    <xf numFmtId="0" fontId="0" fillId="0" borderId="0" xfId="0" applyProtection="1"/>
    <xf numFmtId="0" fontId="0" fillId="0" borderId="6" xfId="0" applyBorder="1" applyProtection="1"/>
    <xf numFmtId="0" fontId="0" fillId="0" borderId="7" xfId="0" applyBorder="1" applyAlignment="1" applyProtection="1">
      <alignment horizontal="center"/>
    </xf>
    <xf numFmtId="0" fontId="0" fillId="5" borderId="1" xfId="0" applyFill="1" applyBorder="1" applyProtection="1"/>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5" borderId="0" xfId="0" applyFill="1" applyBorder="1" applyProtection="1"/>
    <xf numFmtId="0" fontId="0" fillId="5" borderId="13" xfId="0" applyFill="1" applyBorder="1" applyProtection="1"/>
    <xf numFmtId="44" fontId="0" fillId="5" borderId="0" xfId="0" applyNumberFormat="1" applyFill="1" applyBorder="1" applyAlignment="1" applyProtection="1">
      <alignment vertical="center"/>
    </xf>
    <xf numFmtId="0" fontId="0" fillId="5" borderId="5" xfId="0" applyFill="1" applyBorder="1" applyProtection="1"/>
    <xf numFmtId="0" fontId="3" fillId="5" borderId="0" xfId="0" applyFont="1" applyFill="1" applyBorder="1" applyProtection="1"/>
    <xf numFmtId="0" fontId="11" fillId="5" borderId="0" xfId="0" applyFont="1" applyFill="1" applyBorder="1" applyAlignment="1" applyProtection="1">
      <alignment horizontal="left" vertical="center"/>
    </xf>
    <xf numFmtId="0" fontId="0" fillId="5" borderId="0" xfId="0" applyFill="1" applyBorder="1" applyAlignment="1" applyProtection="1"/>
    <xf numFmtId="0" fontId="0" fillId="5" borderId="0" xfId="0" applyFill="1" applyProtection="1"/>
    <xf numFmtId="0" fontId="0" fillId="5" borderId="0" xfId="0" applyFill="1" applyBorder="1" applyAlignment="1" applyProtection="1">
      <alignment vertical="center"/>
    </xf>
    <xf numFmtId="0" fontId="0" fillId="5" borderId="0" xfId="0" applyFill="1" applyAlignment="1" applyProtection="1">
      <alignment horizontal="right" vertical="center"/>
    </xf>
    <xf numFmtId="168" fontId="0" fillId="5" borderId="0" xfId="0" applyNumberFormat="1" applyFill="1" applyBorder="1" applyAlignment="1" applyProtection="1"/>
    <xf numFmtId="0" fontId="0" fillId="5" borderId="0" xfId="0" applyFill="1" applyAlignment="1" applyProtection="1">
      <alignment vertical="center"/>
    </xf>
    <xf numFmtId="0" fontId="0" fillId="3" borderId="1" xfId="0" applyFill="1" applyBorder="1" applyProtection="1"/>
    <xf numFmtId="0" fontId="5" fillId="3" borderId="2" xfId="0" applyFont="1" applyFill="1" applyBorder="1" applyProtection="1"/>
    <xf numFmtId="0" fontId="0" fillId="3" borderId="2" xfId="0" applyFill="1" applyBorder="1" applyProtection="1"/>
    <xf numFmtId="0" fontId="0" fillId="3" borderId="2" xfId="0" applyFill="1" applyBorder="1" applyAlignment="1" applyProtection="1">
      <alignment vertical="center"/>
    </xf>
    <xf numFmtId="0" fontId="0" fillId="3" borderId="3" xfId="0" applyFill="1" applyBorder="1" applyProtection="1"/>
    <xf numFmtId="0" fontId="0" fillId="3" borderId="4" xfId="0" applyFill="1" applyBorder="1" applyProtection="1"/>
    <xf numFmtId="0" fontId="5" fillId="3" borderId="0" xfId="0" applyFont="1" applyFill="1" applyBorder="1" applyProtection="1"/>
    <xf numFmtId="0" fontId="0" fillId="3" borderId="13" xfId="0" applyFill="1" applyBorder="1" applyProtection="1"/>
    <xf numFmtId="0" fontId="0" fillId="3" borderId="0" xfId="0" applyFill="1" applyBorder="1" applyProtection="1"/>
    <xf numFmtId="0" fontId="0" fillId="3" borderId="0" xfId="0" applyFill="1" applyBorder="1" applyAlignment="1" applyProtection="1">
      <alignment vertical="center"/>
    </xf>
    <xf numFmtId="0" fontId="0" fillId="3" borderId="5" xfId="0" applyFill="1" applyBorder="1" applyProtection="1"/>
    <xf numFmtId="0" fontId="3" fillId="3" borderId="0" xfId="0" applyFont="1" applyFill="1" applyBorder="1" applyProtection="1"/>
    <xf numFmtId="0" fontId="11" fillId="3"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0" fillId="3" borderId="0" xfId="0" applyFill="1" applyBorder="1" applyAlignment="1" applyProtection="1">
      <alignment horizontal="left"/>
    </xf>
    <xf numFmtId="0" fontId="0" fillId="3" borderId="0" xfId="0" applyFill="1" applyBorder="1" applyAlignment="1" applyProtection="1">
      <alignment horizontal="right" vertical="center"/>
    </xf>
    <xf numFmtId="44" fontId="0" fillId="3" borderId="16" xfId="0" applyNumberFormat="1" applyFill="1" applyBorder="1" applyAlignment="1" applyProtection="1">
      <alignment vertical="center"/>
    </xf>
    <xf numFmtId="0" fontId="13" fillId="3" borderId="0" xfId="0" applyFont="1" applyFill="1" applyBorder="1" applyAlignment="1" applyProtection="1">
      <alignment horizontal="left" vertical="top" wrapText="1"/>
    </xf>
    <xf numFmtId="44" fontId="0" fillId="3" borderId="0" xfId="0" applyNumberFormat="1" applyFill="1" applyBorder="1" applyAlignment="1" applyProtection="1">
      <alignment vertical="center"/>
    </xf>
    <xf numFmtId="0" fontId="0" fillId="3" borderId="6" xfId="0" applyFill="1" applyBorder="1" applyProtection="1"/>
    <xf numFmtId="0" fontId="0" fillId="3" borderId="7" xfId="0" applyFill="1" applyBorder="1" applyProtection="1"/>
    <xf numFmtId="0" fontId="0" fillId="3" borderId="7" xfId="0" applyFill="1" applyBorder="1" applyAlignment="1" applyProtection="1">
      <alignment vertical="center"/>
    </xf>
    <xf numFmtId="0" fontId="0" fillId="3" borderId="8" xfId="0" applyFill="1" applyBorder="1" applyProtection="1"/>
    <xf numFmtId="0" fontId="0" fillId="5" borderId="2" xfId="0" applyFill="1" applyBorder="1" applyAlignment="1" applyProtection="1">
      <alignment vertical="center"/>
    </xf>
    <xf numFmtId="0" fontId="5" fillId="5" borderId="0" xfId="0" applyFont="1" applyFill="1" applyBorder="1" applyProtection="1"/>
    <xf numFmtId="0" fontId="9" fillId="5" borderId="0" xfId="0" applyFont="1" applyFill="1" applyBorder="1" applyProtection="1"/>
    <xf numFmtId="0" fontId="0" fillId="5" borderId="0" xfId="0" applyFill="1" applyBorder="1" applyAlignment="1" applyProtection="1">
      <alignment horizontal="left"/>
    </xf>
    <xf numFmtId="164" fontId="0" fillId="5" borderId="0" xfId="0" applyNumberFormat="1" applyFill="1" applyBorder="1" applyAlignment="1" applyProtection="1"/>
    <xf numFmtId="0" fontId="0" fillId="5" borderId="0" xfId="0" applyFill="1" applyBorder="1" applyAlignment="1" applyProtection="1">
      <alignment wrapText="1"/>
    </xf>
    <xf numFmtId="0" fontId="0" fillId="5" borderId="6" xfId="0" applyFill="1" applyBorder="1" applyProtection="1"/>
    <xf numFmtId="0" fontId="0" fillId="5" borderId="7" xfId="0" applyFill="1" applyBorder="1" applyProtection="1"/>
    <xf numFmtId="0" fontId="0" fillId="5" borderId="7" xfId="0" applyFill="1" applyBorder="1" applyAlignment="1" applyProtection="1">
      <alignment vertical="center"/>
    </xf>
    <xf numFmtId="0" fontId="0" fillId="5" borderId="8" xfId="0" applyFill="1" applyBorder="1" applyProtection="1"/>
    <xf numFmtId="0" fontId="6" fillId="3" borderId="2" xfId="0" applyFont="1" applyFill="1" applyBorder="1" applyProtection="1"/>
    <xf numFmtId="0" fontId="6" fillId="3" borderId="0" xfId="0" applyFont="1" applyFill="1" applyBorder="1" applyProtection="1"/>
    <xf numFmtId="0" fontId="0" fillId="3" borderId="0" xfId="0" applyFill="1" applyBorder="1" applyAlignment="1" applyProtection="1">
      <alignment vertical="top"/>
    </xf>
    <xf numFmtId="0" fontId="0" fillId="3" borderId="0" xfId="0" applyFill="1" applyBorder="1" applyAlignment="1" applyProtection="1">
      <alignment vertical="center" wrapText="1"/>
    </xf>
    <xf numFmtId="0" fontId="12" fillId="3" borderId="0" xfId="0" applyFont="1" applyFill="1" applyBorder="1" applyAlignment="1" applyProtection="1">
      <alignment horizontal="left" vertical="center" wrapText="1"/>
    </xf>
    <xf numFmtId="164" fontId="0" fillId="3" borderId="0" xfId="0" applyNumberFormat="1" applyFill="1" applyBorder="1" applyAlignment="1" applyProtection="1">
      <alignment vertical="center"/>
    </xf>
    <xf numFmtId="44" fontId="0" fillId="3" borderId="14" xfId="0" applyNumberFormat="1" applyFill="1" applyBorder="1" applyAlignment="1" applyProtection="1">
      <alignment vertical="center"/>
    </xf>
    <xf numFmtId="0" fontId="12" fillId="5" borderId="2" xfId="0" applyFont="1" applyFill="1" applyBorder="1" applyAlignment="1" applyProtection="1">
      <alignment horizontal="left" vertical="top" wrapText="1"/>
    </xf>
    <xf numFmtId="0" fontId="0" fillId="4" borderId="0" xfId="0" applyFill="1" applyProtection="1"/>
    <xf numFmtId="0" fontId="12" fillId="5" borderId="0" xfId="0" applyFont="1" applyFill="1" applyBorder="1" applyAlignment="1" applyProtection="1">
      <alignment vertical="top"/>
    </xf>
    <xf numFmtId="0" fontId="17" fillId="5" borderId="0" xfId="0" applyFont="1" applyFill="1" applyBorder="1" applyAlignment="1" applyProtection="1">
      <alignment vertical="top" wrapText="1"/>
    </xf>
    <xf numFmtId="0" fontId="0" fillId="5" borderId="0" xfId="0" applyFill="1" applyBorder="1" applyAlignment="1" applyProtection="1">
      <alignment vertical="top"/>
    </xf>
    <xf numFmtId="0" fontId="0" fillId="5" borderId="0" xfId="0" applyFill="1" applyBorder="1" applyAlignment="1" applyProtection="1">
      <alignment horizontal="center" wrapText="1"/>
    </xf>
    <xf numFmtId="0" fontId="0" fillId="5" borderId="0" xfId="0" applyFill="1" applyBorder="1" applyAlignment="1" applyProtection="1">
      <alignment horizontal="right" vertical="center"/>
    </xf>
    <xf numFmtId="164" fontId="0" fillId="5" borderId="0" xfId="0" applyNumberFormat="1" applyFill="1" applyBorder="1" applyAlignment="1" applyProtection="1">
      <alignment horizontal="right" vertical="center"/>
    </xf>
    <xf numFmtId="166" fontId="0" fillId="5" borderId="0" xfId="0" applyNumberFormat="1" applyFill="1" applyBorder="1" applyAlignment="1" applyProtection="1">
      <alignment vertical="center"/>
    </xf>
    <xf numFmtId="164" fontId="0" fillId="5" borderId="0" xfId="0" applyNumberFormat="1" applyFill="1" applyBorder="1" applyAlignment="1" applyProtection="1">
      <alignment vertical="center"/>
    </xf>
    <xf numFmtId="0" fontId="10" fillId="5" borderId="0" xfId="0" applyFont="1" applyFill="1" applyBorder="1" applyProtection="1"/>
    <xf numFmtId="0" fontId="7" fillId="5" borderId="0" xfId="0" applyFont="1" applyFill="1" applyBorder="1" applyAlignment="1" applyProtection="1">
      <alignment vertical="top"/>
    </xf>
    <xf numFmtId="165" fontId="0" fillId="5" borderId="0" xfId="0" applyNumberFormat="1" applyFill="1" applyBorder="1" applyAlignment="1" applyProtection="1">
      <alignment vertical="center"/>
    </xf>
    <xf numFmtId="170" fontId="0" fillId="5" borderId="0" xfId="0" applyNumberFormat="1" applyFill="1" applyBorder="1" applyAlignment="1" applyProtection="1">
      <alignment vertical="center"/>
    </xf>
    <xf numFmtId="0" fontId="0" fillId="5" borderId="7" xfId="0" applyFill="1" applyBorder="1" applyAlignment="1" applyProtection="1">
      <alignment horizontal="right" vertical="center"/>
    </xf>
    <xf numFmtId="0" fontId="6" fillId="3" borderId="0" xfId="0" applyFont="1" applyFill="1" applyBorder="1" applyAlignment="1" applyProtection="1">
      <alignment vertical="top"/>
    </xf>
    <xf numFmtId="0" fontId="0" fillId="2" borderId="0" xfId="0" applyFill="1" applyProtection="1"/>
    <xf numFmtId="0" fontId="17" fillId="3" borderId="0" xfId="0" applyFont="1" applyFill="1" applyBorder="1" applyAlignment="1" applyProtection="1">
      <alignment vertical="top"/>
    </xf>
    <xf numFmtId="0" fontId="13" fillId="3" borderId="0" xfId="0" applyFont="1" applyFill="1" applyBorder="1" applyProtection="1"/>
    <xf numFmtId="166" fontId="0" fillId="5" borderId="0" xfId="1" applyNumberFormat="1" applyFont="1" applyFill="1" applyBorder="1" applyAlignment="1" applyProtection="1">
      <alignment vertical="center"/>
    </xf>
    <xf numFmtId="0" fontId="0" fillId="5" borderId="0" xfId="0" applyFill="1" applyBorder="1" applyAlignment="1" applyProtection="1">
      <alignment horizontal="left" wrapText="1"/>
    </xf>
    <xf numFmtId="0" fontId="0" fillId="5" borderId="0" xfId="0" applyFill="1" applyBorder="1" applyAlignment="1" applyProtection="1">
      <alignment vertical="center" wrapText="1"/>
    </xf>
    <xf numFmtId="0" fontId="11" fillId="5" borderId="0" xfId="0" applyFont="1" applyFill="1" applyBorder="1" applyAlignment="1" applyProtection="1">
      <alignment vertical="center"/>
    </xf>
    <xf numFmtId="0" fontId="0" fillId="5" borderId="0" xfId="0" applyFill="1" applyBorder="1" applyAlignment="1" applyProtection="1">
      <alignment vertical="top" wrapText="1"/>
    </xf>
    <xf numFmtId="0" fontId="0" fillId="5" borderId="0" xfId="0" applyFill="1" applyBorder="1" applyAlignment="1" applyProtection="1">
      <alignment horizontal="left" vertical="center" wrapText="1"/>
    </xf>
    <xf numFmtId="0" fontId="13" fillId="5" borderId="0" xfId="0" applyFont="1" applyFill="1" applyBorder="1" applyAlignment="1" applyProtection="1">
      <alignment horizontal="left" vertical="center" wrapText="1"/>
    </xf>
    <xf numFmtId="0" fontId="0" fillId="5" borderId="27" xfId="0" applyFill="1" applyBorder="1" applyProtection="1"/>
    <xf numFmtId="0" fontId="12" fillId="5" borderId="28" xfId="0" applyFont="1" applyFill="1" applyBorder="1" applyAlignment="1" applyProtection="1">
      <alignment horizontal="left" vertical="top" wrapText="1"/>
    </xf>
    <xf numFmtId="0" fontId="0" fillId="5" borderId="28" xfId="0" applyFill="1" applyBorder="1" applyProtection="1"/>
    <xf numFmtId="0" fontId="0" fillId="5" borderId="28" xfId="0" applyFill="1" applyBorder="1" applyAlignment="1" applyProtection="1">
      <alignment vertical="center"/>
    </xf>
    <xf numFmtId="0" fontId="0" fillId="5" borderId="29" xfId="0" applyFill="1" applyBorder="1" applyProtection="1"/>
    <xf numFmtId="0" fontId="13" fillId="5" borderId="9" xfId="0" applyFont="1" applyFill="1" applyBorder="1" applyAlignment="1" applyProtection="1">
      <alignment horizontal="left" vertical="center" wrapText="1"/>
    </xf>
    <xf numFmtId="0" fontId="0" fillId="5" borderId="9" xfId="0" applyFill="1" applyBorder="1" applyAlignment="1" applyProtection="1">
      <alignment vertical="top" wrapText="1"/>
    </xf>
    <xf numFmtId="0" fontId="0" fillId="5" borderId="9" xfId="0" applyFill="1" applyBorder="1" applyProtection="1"/>
    <xf numFmtId="0" fontId="0" fillId="5" borderId="9" xfId="0" applyFill="1" applyBorder="1" applyAlignment="1" applyProtection="1">
      <alignment vertical="center"/>
    </xf>
    <xf numFmtId="44" fontId="0" fillId="5" borderId="9" xfId="0" applyNumberFormat="1" applyFill="1" applyBorder="1" applyAlignment="1" applyProtection="1">
      <alignment vertical="center"/>
    </xf>
    <xf numFmtId="0" fontId="0" fillId="5" borderId="10" xfId="0" applyFill="1" applyBorder="1" applyProtection="1"/>
    <xf numFmtId="0" fontId="8" fillId="3" borderId="2" xfId="0" applyFont="1" applyFill="1" applyBorder="1" applyAlignment="1" applyProtection="1">
      <alignment vertical="center"/>
    </xf>
    <xf numFmtId="0" fontId="16" fillId="3" borderId="2" xfId="0" applyFont="1" applyFill="1" applyBorder="1" applyAlignment="1" applyProtection="1">
      <alignment vertical="center" wrapText="1"/>
    </xf>
    <xf numFmtId="0" fontId="8" fillId="3" borderId="0" xfId="0" applyFont="1" applyFill="1" applyBorder="1" applyAlignment="1" applyProtection="1">
      <alignment vertical="center"/>
    </xf>
    <xf numFmtId="0" fontId="0" fillId="3" borderId="0" xfId="0" applyFill="1" applyProtection="1"/>
    <xf numFmtId="0" fontId="16" fillId="3" borderId="0" xfId="0" applyFont="1" applyFill="1" applyBorder="1" applyAlignment="1" applyProtection="1">
      <alignment vertical="center" wrapText="1"/>
    </xf>
    <xf numFmtId="0" fontId="8" fillId="3" borderId="0" xfId="0" applyFont="1" applyFill="1" applyBorder="1" applyAlignment="1" applyProtection="1">
      <alignment horizontal="center" vertical="center"/>
    </xf>
    <xf numFmtId="44" fontId="0" fillId="0" borderId="0" xfId="0" applyNumberFormat="1" applyFill="1" applyProtection="1"/>
    <xf numFmtId="0" fontId="0" fillId="3" borderId="12" xfId="0" applyFill="1" applyBorder="1" applyAlignment="1" applyProtection="1">
      <alignment horizontal="right" vertical="center"/>
    </xf>
    <xf numFmtId="0" fontId="0" fillId="3" borderId="5" xfId="0"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0" fillId="3" borderId="0" xfId="0" applyFill="1" applyBorder="1" applyAlignment="1" applyProtection="1">
      <alignment vertical="top" wrapText="1"/>
    </xf>
    <xf numFmtId="0" fontId="0" fillId="0" borderId="0" xfId="0" quotePrefix="1"/>
    <xf numFmtId="0" fontId="13" fillId="5" borderId="30" xfId="0" applyFont="1" applyFill="1" applyBorder="1" applyAlignment="1" applyProtection="1">
      <alignment vertical="center" wrapText="1"/>
    </xf>
    <xf numFmtId="0" fontId="13" fillId="5" borderId="7" xfId="0" applyFont="1" applyFill="1" applyBorder="1" applyAlignment="1" applyProtection="1">
      <alignment vertical="center" wrapText="1"/>
    </xf>
    <xf numFmtId="0" fontId="18" fillId="3" borderId="0" xfId="0" applyFont="1" applyFill="1" applyBorder="1" applyAlignment="1" applyProtection="1">
      <alignment vertical="top"/>
    </xf>
    <xf numFmtId="0" fontId="2" fillId="0" borderId="4" xfId="0" applyFont="1" applyBorder="1"/>
    <xf numFmtId="0" fontId="0" fillId="0" borderId="4" xfId="0" applyBorder="1" applyAlignment="1">
      <alignment horizontal="right"/>
    </xf>
    <xf numFmtId="0" fontId="0" fillId="0" borderId="6" xfId="0" applyBorder="1"/>
    <xf numFmtId="0" fontId="0" fillId="0" borderId="7" xfId="0" applyBorder="1"/>
    <xf numFmtId="0" fontId="0" fillId="0" borderId="4" xfId="0" applyBorder="1" applyAlignment="1">
      <alignment horizontal="left"/>
    </xf>
    <xf numFmtId="0" fontId="0" fillId="0" borderId="0" xfId="0" applyFill="1" applyBorder="1"/>
    <xf numFmtId="0" fontId="0" fillId="5" borderId="0" xfId="0" applyFill="1" applyBorder="1" applyAlignment="1" applyProtection="1">
      <alignment horizontal="left" vertical="center" wrapText="1"/>
    </xf>
    <xf numFmtId="0" fontId="0" fillId="0" borderId="0" xfId="0" quotePrefix="1" applyFill="1" applyProtection="1"/>
    <xf numFmtId="0" fontId="3" fillId="2" borderId="16" xfId="0" applyFont="1" applyFill="1" applyBorder="1" applyAlignment="1" applyProtection="1">
      <alignment horizontal="center" vertical="center"/>
      <protection locked="0"/>
    </xf>
    <xf numFmtId="164" fontId="0" fillId="5" borderId="16" xfId="0" applyNumberFormat="1" applyFill="1" applyBorder="1" applyAlignment="1" applyProtection="1">
      <alignment horizontal="right" vertical="center"/>
    </xf>
    <xf numFmtId="44" fontId="0" fillId="3" borderId="16" xfId="0" applyNumberFormat="1" applyFill="1" applyBorder="1" applyAlignment="1" applyProtection="1">
      <alignment horizontal="right" vertical="center"/>
    </xf>
    <xf numFmtId="44" fontId="0" fillId="3" borderId="18" xfId="0" applyNumberFormat="1" applyFill="1" applyBorder="1" applyAlignment="1" applyProtection="1">
      <alignment horizontal="right" vertical="center"/>
    </xf>
    <xf numFmtId="44" fontId="0" fillId="5" borderId="16" xfId="0" applyNumberFormat="1" applyFill="1" applyBorder="1" applyAlignment="1" applyProtection="1">
      <alignment horizontal="right" vertical="center"/>
    </xf>
    <xf numFmtId="0" fontId="0" fillId="5" borderId="0" xfId="0" applyFill="1" applyBorder="1" applyAlignment="1" applyProtection="1">
      <alignment horizontal="center"/>
    </xf>
    <xf numFmtId="0" fontId="0" fillId="5" borderId="18" xfId="0" applyFill="1" applyBorder="1" applyAlignment="1" applyProtection="1">
      <alignment horizontal="left" vertical="center"/>
    </xf>
    <xf numFmtId="44" fontId="0" fillId="3" borderId="0" xfId="0" applyNumberFormat="1" applyFill="1" applyBorder="1" applyAlignment="1" applyProtection="1">
      <alignment horizontal="right" vertical="center"/>
    </xf>
    <xf numFmtId="166" fontId="11" fillId="5" borderId="16" xfId="1" applyNumberFormat="1" applyFont="1" applyFill="1" applyBorder="1" applyAlignment="1" applyProtection="1">
      <alignment horizontal="right" vertical="center"/>
    </xf>
    <xf numFmtId="0" fontId="0" fillId="0" borderId="0" xfId="0" applyBorder="1" applyAlignment="1">
      <alignment horizontal="right"/>
    </xf>
    <xf numFmtId="0" fontId="0" fillId="3" borderId="0" xfId="0" applyFill="1" applyBorder="1"/>
    <xf numFmtId="169" fontId="0" fillId="6" borderId="31" xfId="0" applyNumberFormat="1" applyFill="1" applyBorder="1"/>
    <xf numFmtId="169" fontId="0" fillId="6" borderId="32" xfId="0" applyNumberFormat="1" applyFill="1" applyBorder="1"/>
    <xf numFmtId="44" fontId="0" fillId="7" borderId="11" xfId="1" applyFont="1" applyFill="1" applyBorder="1"/>
    <xf numFmtId="44" fontId="0" fillId="7" borderId="38" xfId="1" applyFont="1" applyFill="1" applyBorder="1"/>
    <xf numFmtId="44" fontId="0" fillId="7" borderId="39" xfId="1" applyFont="1" applyFill="1" applyBorder="1"/>
    <xf numFmtId="44" fontId="0" fillId="7" borderId="40" xfId="1" applyFont="1" applyFill="1" applyBorder="1"/>
    <xf numFmtId="44" fontId="0" fillId="7" borderId="41" xfId="1" applyFont="1" applyFill="1" applyBorder="1"/>
    <xf numFmtId="44" fontId="0" fillId="7" borderId="42" xfId="1" applyFont="1" applyFill="1" applyBorder="1"/>
    <xf numFmtId="44" fontId="0" fillId="7" borderId="43" xfId="1" applyFont="1" applyFill="1" applyBorder="1"/>
    <xf numFmtId="44" fontId="0" fillId="7" borderId="44" xfId="1" applyFont="1" applyFill="1" applyBorder="1"/>
    <xf numFmtId="44" fontId="0" fillId="7" borderId="45" xfId="1" applyFont="1" applyFill="1" applyBorder="1"/>
    <xf numFmtId="169" fontId="0" fillId="7" borderId="31" xfId="0" applyNumberFormat="1" applyFill="1" applyBorder="1"/>
    <xf numFmtId="9" fontId="0" fillId="7" borderId="31" xfId="0" applyNumberFormat="1" applyFill="1" applyBorder="1"/>
    <xf numFmtId="0" fontId="0" fillId="8" borderId="31" xfId="0" applyFill="1" applyBorder="1" applyAlignment="1">
      <alignment horizontal="right"/>
    </xf>
    <xf numFmtId="0" fontId="0" fillId="7" borderId="55" xfId="0" applyFill="1" applyBorder="1"/>
    <xf numFmtId="0" fontId="0" fillId="7" borderId="57" xfId="0" applyFill="1" applyBorder="1"/>
    <xf numFmtId="0" fontId="0" fillId="7" borderId="31" xfId="0" applyFill="1" applyBorder="1" applyAlignment="1">
      <alignment horizontal="right"/>
    </xf>
    <xf numFmtId="169" fontId="0" fillId="6" borderId="59" xfId="0" applyNumberFormat="1" applyFill="1" applyBorder="1"/>
    <xf numFmtId="44" fontId="0" fillId="6" borderId="43" xfId="1" applyFont="1" applyFill="1" applyBorder="1"/>
    <xf numFmtId="44" fontId="0" fillId="6" borderId="44" xfId="1" applyFont="1" applyFill="1" applyBorder="1"/>
    <xf numFmtId="44" fontId="0" fillId="6" borderId="45" xfId="1" applyFont="1" applyFill="1" applyBorder="1"/>
    <xf numFmtId="44" fontId="0" fillId="6" borderId="38" xfId="1" applyFont="1" applyFill="1" applyBorder="1"/>
    <xf numFmtId="44" fontId="0" fillId="6" borderId="1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0" fillId="6" borderId="42" xfId="1" applyFont="1" applyFill="1" applyBorder="1"/>
    <xf numFmtId="171" fontId="0" fillId="7" borderId="55" xfId="0" applyNumberFormat="1" applyFill="1" applyBorder="1"/>
    <xf numFmtId="171" fontId="0" fillId="7" borderId="56" xfId="0" applyNumberFormat="1" applyFill="1" applyBorder="1"/>
    <xf numFmtId="172" fontId="0" fillId="7" borderId="57" xfId="0" applyNumberFormat="1" applyFill="1" applyBorder="1"/>
    <xf numFmtId="44" fontId="0" fillId="7" borderId="60" xfId="1" applyFont="1" applyFill="1" applyBorder="1"/>
    <xf numFmtId="44" fontId="0" fillId="7" borderId="15" xfId="1" applyFont="1" applyFill="1" applyBorder="1"/>
    <xf numFmtId="44" fontId="0" fillId="7" borderId="61" xfId="1" applyFont="1" applyFill="1" applyBorder="1"/>
    <xf numFmtId="0" fontId="0" fillId="7" borderId="62" xfId="0" applyFill="1" applyBorder="1"/>
    <xf numFmtId="0" fontId="0" fillId="7" borderId="32" xfId="0" applyFill="1" applyBorder="1"/>
    <xf numFmtId="0" fontId="0" fillId="7" borderId="63" xfId="0" applyFill="1" applyBorder="1"/>
    <xf numFmtId="173" fontId="0" fillId="6" borderId="31" xfId="0" applyNumberFormat="1" applyFill="1" applyBorder="1"/>
    <xf numFmtId="173" fontId="0" fillId="7" borderId="55" xfId="0" applyNumberFormat="1" applyFill="1" applyBorder="1"/>
    <xf numFmtId="173" fontId="0" fillId="7" borderId="56" xfId="0" applyNumberFormat="1" applyFill="1" applyBorder="1"/>
    <xf numFmtId="173" fontId="0" fillId="7" borderId="57" xfId="0" applyNumberFormat="1" applyFill="1" applyBorder="1"/>
    <xf numFmtId="173" fontId="0" fillId="7" borderId="31" xfId="0" applyNumberFormat="1" applyFill="1" applyBorder="1" applyAlignment="1">
      <alignment horizontal="right"/>
    </xf>
    <xf numFmtId="0" fontId="0" fillId="8" borderId="31" xfId="0" applyFill="1" applyBorder="1" applyAlignment="1">
      <alignment horizontal="left"/>
    </xf>
    <xf numFmtId="169" fontId="0" fillId="7" borderId="59" xfId="0" applyNumberFormat="1" applyFill="1" applyBorder="1" applyAlignment="1">
      <alignment horizontal="right"/>
    </xf>
    <xf numFmtId="0" fontId="0" fillId="7" borderId="31" xfId="0" applyFill="1" applyBorder="1"/>
    <xf numFmtId="0" fontId="0" fillId="9" borderId="1" xfId="0" applyFill="1" applyBorder="1"/>
    <xf numFmtId="0" fontId="0" fillId="9" borderId="4" xfId="0" applyFill="1" applyBorder="1"/>
    <xf numFmtId="0" fontId="0" fillId="9" borderId="4" xfId="0" applyFill="1" applyBorder="1" applyAlignment="1">
      <alignment horizontal="right"/>
    </xf>
    <xf numFmtId="0" fontId="0" fillId="9" borderId="6" xfId="0" applyFill="1" applyBorder="1"/>
    <xf numFmtId="0" fontId="0" fillId="10" borderId="34" xfId="0" applyFill="1" applyBorder="1"/>
    <xf numFmtId="0" fontId="0" fillId="10" borderId="35" xfId="0" applyFill="1" applyBorder="1"/>
    <xf numFmtId="44" fontId="0" fillId="7" borderId="51" xfId="0" applyNumberFormat="1" applyFill="1" applyBorder="1"/>
    <xf numFmtId="44" fontId="0" fillId="7" borderId="58" xfId="0" applyNumberFormat="1" applyFill="1" applyBorder="1"/>
    <xf numFmtId="44" fontId="0" fillId="7" borderId="52" xfId="0" applyNumberFormat="1" applyFill="1" applyBorder="1"/>
    <xf numFmtId="44" fontId="0" fillId="7" borderId="38" xfId="0" applyNumberFormat="1" applyFill="1" applyBorder="1"/>
    <xf numFmtId="44" fontId="0" fillId="7" borderId="11" xfId="0" applyNumberFormat="1" applyFill="1" applyBorder="1"/>
    <xf numFmtId="44" fontId="0" fillId="7" borderId="39" xfId="0" applyNumberFormat="1" applyFill="1" applyBorder="1"/>
    <xf numFmtId="44" fontId="0" fillId="7" borderId="40" xfId="0" applyNumberFormat="1" applyFill="1" applyBorder="1"/>
    <xf numFmtId="44" fontId="0" fillId="7" borderId="41" xfId="0" applyNumberFormat="1" applyFill="1" applyBorder="1"/>
    <xf numFmtId="44" fontId="0" fillId="7" borderId="42" xfId="0" applyNumberFormat="1" applyFill="1" applyBorder="1"/>
    <xf numFmtId="0" fontId="0" fillId="7" borderId="73" xfId="0" applyFill="1" applyBorder="1"/>
    <xf numFmtId="44" fontId="0" fillId="7" borderId="31" xfId="1" applyFont="1" applyFill="1" applyBorder="1"/>
    <xf numFmtId="0" fontId="0" fillId="7" borderId="58" xfId="0" applyFill="1" applyBorder="1"/>
    <xf numFmtId="0" fontId="0" fillId="7" borderId="52" xfId="0" applyFill="1" applyBorder="1"/>
    <xf numFmtId="44" fontId="0" fillId="7" borderId="31" xfId="0" applyNumberFormat="1" applyFill="1" applyBorder="1"/>
    <xf numFmtId="173" fontId="0" fillId="7" borderId="31" xfId="0" applyNumberFormat="1" applyFill="1" applyBorder="1"/>
    <xf numFmtId="173" fontId="0" fillId="7" borderId="73" xfId="0" applyNumberFormat="1" applyFill="1" applyBorder="1"/>
    <xf numFmtId="173" fontId="0" fillId="7" borderId="60" xfId="0" applyNumberFormat="1" applyFill="1" applyBorder="1"/>
    <xf numFmtId="173" fontId="0" fillId="7" borderId="15" xfId="0" applyNumberFormat="1" applyFill="1" applyBorder="1"/>
    <xf numFmtId="173" fontId="0" fillId="7" borderId="61" xfId="0" applyNumberFormat="1" applyFill="1" applyBorder="1"/>
    <xf numFmtId="173" fontId="0" fillId="7" borderId="38" xfId="0" applyNumberFormat="1" applyFill="1" applyBorder="1"/>
    <xf numFmtId="173" fontId="0" fillId="7" borderId="11" xfId="0" applyNumberFormat="1" applyFill="1" applyBorder="1"/>
    <xf numFmtId="173" fontId="0" fillId="7" borderId="39" xfId="0" applyNumberFormat="1" applyFill="1" applyBorder="1"/>
    <xf numFmtId="173" fontId="0" fillId="7" borderId="40" xfId="0" applyNumberFormat="1" applyFill="1" applyBorder="1"/>
    <xf numFmtId="173" fontId="0" fillId="7" borderId="41" xfId="0" applyNumberFormat="1" applyFill="1" applyBorder="1"/>
    <xf numFmtId="173" fontId="0" fillId="7" borderId="42" xfId="0" applyNumberFormat="1" applyFill="1" applyBorder="1"/>
    <xf numFmtId="173" fontId="0" fillId="6" borderId="60" xfId="0" applyNumberFormat="1" applyFill="1" applyBorder="1"/>
    <xf numFmtId="173" fontId="0" fillId="6" borderId="15" xfId="0" applyNumberFormat="1" applyFill="1" applyBorder="1"/>
    <xf numFmtId="173" fontId="0" fillId="6" borderId="61" xfId="0" applyNumberFormat="1" applyFill="1" applyBorder="1"/>
    <xf numFmtId="173" fontId="0" fillId="6" borderId="38" xfId="0" applyNumberFormat="1" applyFill="1" applyBorder="1"/>
    <xf numFmtId="173" fontId="0" fillId="6" borderId="11" xfId="0" applyNumberFormat="1" applyFill="1" applyBorder="1"/>
    <xf numFmtId="173" fontId="0" fillId="6" borderId="39" xfId="0" applyNumberFormat="1" applyFill="1" applyBorder="1"/>
    <xf numFmtId="173" fontId="0" fillId="6" borderId="40" xfId="0" applyNumberFormat="1" applyFill="1" applyBorder="1"/>
    <xf numFmtId="173" fontId="0" fillId="6" borderId="41" xfId="0" applyNumberFormat="1" applyFill="1" applyBorder="1"/>
    <xf numFmtId="173" fontId="0" fillId="6" borderId="42" xfId="0" applyNumberFormat="1" applyFill="1" applyBorder="1"/>
    <xf numFmtId="174" fontId="0" fillId="7" borderId="57" xfId="0" applyNumberFormat="1" applyFill="1" applyBorder="1"/>
    <xf numFmtId="166" fontId="0" fillId="7" borderId="56" xfId="1" applyNumberFormat="1" applyFont="1" applyFill="1" applyBorder="1"/>
    <xf numFmtId="166" fontId="0" fillId="7" borderId="57" xfId="1" applyNumberFormat="1" applyFont="1" applyFill="1" applyBorder="1"/>
    <xf numFmtId="166" fontId="0" fillId="6" borderId="74" xfId="1" applyNumberFormat="1" applyFont="1" applyFill="1" applyBorder="1"/>
    <xf numFmtId="166" fontId="0" fillId="6" borderId="75" xfId="1" applyNumberFormat="1" applyFont="1" applyFill="1" applyBorder="1"/>
    <xf numFmtId="166" fontId="0" fillId="7" borderId="76" xfId="1" applyNumberFormat="1" applyFont="1" applyFill="1" applyBorder="1"/>
    <xf numFmtId="166" fontId="0" fillId="7" borderId="77" xfId="1" applyNumberFormat="1" applyFont="1" applyFill="1" applyBorder="1"/>
    <xf numFmtId="166" fontId="0" fillId="7" borderId="78" xfId="1" applyNumberFormat="1" applyFont="1" applyFill="1" applyBorder="1"/>
    <xf numFmtId="0" fontId="0" fillId="6" borderId="52" xfId="0" applyFill="1" applyBorder="1"/>
    <xf numFmtId="0" fontId="0" fillId="6" borderId="79" xfId="0" applyFill="1" applyBorder="1"/>
    <xf numFmtId="0" fontId="0" fillId="6" borderId="80" xfId="0" applyFill="1" applyBorder="1"/>
    <xf numFmtId="0" fontId="0" fillId="6" borderId="53" xfId="0" applyFill="1" applyBorder="1"/>
    <xf numFmtId="0" fontId="0" fillId="7" borderId="81" xfId="0" applyFill="1" applyBorder="1"/>
    <xf numFmtId="0" fontId="0" fillId="7" borderId="76" xfId="0" applyFill="1" applyBorder="1"/>
    <xf numFmtId="0" fontId="0" fillId="7" borderId="78" xfId="0" applyFill="1" applyBorder="1"/>
    <xf numFmtId="0" fontId="0" fillId="7" borderId="82" xfId="0" applyFill="1" applyBorder="1"/>
    <xf numFmtId="0" fontId="0" fillId="7" borderId="83" xfId="0" applyFill="1" applyBorder="1"/>
    <xf numFmtId="173" fontId="0" fillId="7" borderId="83" xfId="0" applyNumberFormat="1" applyFill="1" applyBorder="1"/>
    <xf numFmtId="0" fontId="0" fillId="10" borderId="46" xfId="0" applyFill="1" applyBorder="1" applyAlignment="1">
      <alignment horizontal="center"/>
    </xf>
    <xf numFmtId="0" fontId="0" fillId="10" borderId="47" xfId="0" applyFill="1" applyBorder="1" applyAlignment="1">
      <alignment horizontal="center"/>
    </xf>
    <xf numFmtId="0" fontId="0" fillId="10" borderId="48" xfId="0" applyFill="1" applyBorder="1" applyAlignment="1">
      <alignment horizontal="center"/>
    </xf>
    <xf numFmtId="0" fontId="0" fillId="10" borderId="49" xfId="0" applyFill="1" applyBorder="1" applyAlignment="1">
      <alignment horizontal="center"/>
    </xf>
    <xf numFmtId="0" fontId="0" fillId="10" borderId="50" xfId="0" applyFill="1" applyBorder="1" applyAlignment="1">
      <alignment horizontal="center"/>
    </xf>
    <xf numFmtId="0" fontId="0" fillId="10" borderId="51" xfId="0" applyFill="1" applyBorder="1"/>
    <xf numFmtId="0" fontId="0" fillId="10" borderId="58" xfId="0" applyFill="1" applyBorder="1"/>
    <xf numFmtId="0" fontId="0" fillId="10" borderId="52" xfId="0" applyFill="1" applyBorder="1"/>
    <xf numFmtId="0" fontId="0" fillId="10" borderId="46" xfId="0" applyFill="1" applyBorder="1"/>
    <xf numFmtId="0" fontId="0" fillId="10" borderId="47" xfId="0" applyFill="1" applyBorder="1"/>
    <xf numFmtId="0" fontId="0" fillId="10" borderId="48" xfId="0" applyFill="1" applyBorder="1"/>
    <xf numFmtId="0" fontId="0" fillId="10" borderId="33" xfId="0" applyFill="1" applyBorder="1"/>
    <xf numFmtId="0" fontId="0" fillId="3" borderId="34" xfId="0" applyFill="1" applyBorder="1"/>
    <xf numFmtId="0" fontId="0" fillId="3" borderId="70" xfId="0" applyFill="1" applyBorder="1"/>
    <xf numFmtId="0" fontId="0" fillId="3" borderId="72" xfId="0" applyFill="1" applyBorder="1"/>
    <xf numFmtId="0" fontId="0" fillId="3" borderId="35" xfId="0" applyFill="1" applyBorder="1"/>
    <xf numFmtId="0" fontId="0" fillId="3" borderId="37" xfId="0" applyFill="1" applyBorder="1"/>
    <xf numFmtId="0" fontId="0" fillId="9" borderId="68" xfId="0" applyFill="1" applyBorder="1"/>
    <xf numFmtId="0" fontId="2" fillId="9" borderId="36" xfId="0" applyFont="1" applyFill="1" applyBorder="1"/>
    <xf numFmtId="0" fontId="0" fillId="9" borderId="36" xfId="0" applyFill="1" applyBorder="1"/>
    <xf numFmtId="0" fontId="0" fillId="9" borderId="36" xfId="0" applyFill="1" applyBorder="1" applyAlignment="1">
      <alignment horizontal="right"/>
    </xf>
    <xf numFmtId="0" fontId="0" fillId="9" borderId="5" xfId="0" applyFill="1" applyBorder="1"/>
    <xf numFmtId="0" fontId="0" fillId="9" borderId="3" xfId="0" applyFill="1" applyBorder="1"/>
    <xf numFmtId="0" fontId="0" fillId="9" borderId="2" xfId="0" applyFill="1" applyBorder="1"/>
    <xf numFmtId="0" fontId="0" fillId="9" borderId="0" xfId="0" applyFill="1" applyBorder="1" applyAlignment="1">
      <alignment horizontal="right"/>
    </xf>
    <xf numFmtId="0" fontId="0" fillId="9" borderId="0" xfId="0" applyFill="1" applyBorder="1"/>
    <xf numFmtId="0" fontId="0" fillId="9" borderId="7" xfId="0" applyFill="1" applyBorder="1"/>
    <xf numFmtId="0" fontId="0" fillId="10" borderId="53" xfId="0" applyFill="1" applyBorder="1" applyAlignment="1">
      <alignment horizontal="center"/>
    </xf>
    <xf numFmtId="0" fontId="0" fillId="10" borderId="54" xfId="0" applyFill="1" applyBorder="1" applyAlignment="1">
      <alignment horizontal="center"/>
    </xf>
    <xf numFmtId="0" fontId="0" fillId="9" borderId="8" xfId="0" applyFill="1" applyBorder="1"/>
    <xf numFmtId="0" fontId="0" fillId="9" borderId="4" xfId="0" applyFill="1" applyBorder="1" applyAlignment="1">
      <alignment horizontal="left"/>
    </xf>
    <xf numFmtId="0" fontId="0" fillId="9" borderId="69" xfId="0" applyFill="1" applyBorder="1"/>
    <xf numFmtId="0" fontId="0" fillId="9" borderId="70" xfId="0" applyFill="1" applyBorder="1"/>
    <xf numFmtId="0" fontId="0" fillId="9" borderId="71" xfId="0" applyFill="1" applyBorder="1"/>
    <xf numFmtId="0" fontId="2" fillId="3" borderId="33" xfId="0" applyFont="1" applyFill="1" applyBorder="1" applyAlignment="1">
      <alignment horizontal="left"/>
    </xf>
    <xf numFmtId="0" fontId="0" fillId="3" borderId="2" xfId="0" applyFill="1" applyBorder="1" applyAlignment="1" applyProtection="1">
      <alignment vertical="center" wrapText="1"/>
    </xf>
    <xf numFmtId="166" fontId="11" fillId="0" borderId="16" xfId="1" applyNumberFormat="1" applyFont="1" applyFill="1" applyBorder="1" applyAlignment="1" applyProtection="1">
      <alignment horizontal="right" vertical="center"/>
      <protection locked="0"/>
    </xf>
    <xf numFmtId="164" fontId="0" fillId="3" borderId="0" xfId="0" applyNumberFormat="1" applyFill="1" applyBorder="1" applyAlignment="1" applyProtection="1">
      <alignment horizontal="right" vertical="center"/>
    </xf>
    <xf numFmtId="0" fontId="0" fillId="3" borderId="0" xfId="0" applyFill="1" applyBorder="1" applyAlignment="1" applyProtection="1"/>
    <xf numFmtId="0" fontId="0" fillId="5" borderId="0" xfId="0" applyFill="1" applyBorder="1" applyAlignment="1" applyProtection="1">
      <alignment horizontal="left" vertical="top" wrapText="1"/>
    </xf>
    <xf numFmtId="0" fontId="2" fillId="0" borderId="0" xfId="0" applyFont="1"/>
    <xf numFmtId="44" fontId="0" fillId="0" borderId="0" xfId="1" applyFont="1"/>
    <xf numFmtId="0" fontId="0" fillId="0" borderId="0" xfId="0" applyAlignment="1">
      <alignment horizontal="right"/>
    </xf>
    <xf numFmtId="0" fontId="0" fillId="0" borderId="0" xfId="0" applyFill="1" applyBorder="1" applyAlignment="1">
      <alignment horizontal="right"/>
    </xf>
    <xf numFmtId="0" fontId="0" fillId="0" borderId="0" xfId="0" applyFont="1"/>
    <xf numFmtId="0" fontId="0" fillId="0" borderId="0" xfId="0" quotePrefix="1"/>
    <xf numFmtId="0" fontId="22" fillId="0" borderId="0" xfId="0" applyFont="1"/>
    <xf numFmtId="0" fontId="0" fillId="0" borderId="0" xfId="0"/>
    <xf numFmtId="0" fontId="0" fillId="0" borderId="0" xfId="0" applyFill="1" applyProtection="1"/>
    <xf numFmtId="0" fontId="0" fillId="5" borderId="1" xfId="0" applyFill="1" applyBorder="1" applyProtection="1"/>
    <xf numFmtId="0" fontId="5" fillId="5" borderId="2" xfId="0" applyFont="1" applyFill="1" applyBorder="1" applyProtection="1"/>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5" borderId="0" xfId="0" applyFill="1" applyBorder="1" applyProtection="1"/>
    <xf numFmtId="0" fontId="0" fillId="5" borderId="13" xfId="0" applyFill="1" applyBorder="1" applyProtection="1"/>
    <xf numFmtId="44" fontId="0" fillId="5" borderId="0" xfId="0" applyNumberFormat="1" applyFill="1" applyBorder="1" applyAlignment="1" applyProtection="1">
      <alignment vertical="center"/>
    </xf>
    <xf numFmtId="0" fontId="0" fillId="5" borderId="5" xfId="0" applyFill="1" applyBorder="1" applyProtection="1"/>
    <xf numFmtId="0" fontId="3" fillId="5" borderId="0" xfId="0" applyFont="1" applyFill="1" applyBorder="1" applyProtection="1"/>
    <xf numFmtId="0" fontId="11" fillId="5" borderId="0" xfId="0" applyFont="1" applyFill="1" applyBorder="1" applyAlignment="1" applyProtection="1">
      <alignment horizontal="left" vertical="center"/>
    </xf>
    <xf numFmtId="0" fontId="0" fillId="5" borderId="0" xfId="0" applyFill="1" applyBorder="1" applyAlignment="1" applyProtection="1"/>
    <xf numFmtId="0" fontId="0" fillId="5" borderId="0" xfId="0" applyFill="1" applyProtection="1"/>
    <xf numFmtId="0" fontId="0" fillId="5" borderId="0" xfId="0" applyFill="1" applyBorder="1" applyAlignment="1" applyProtection="1">
      <alignment vertical="center"/>
    </xf>
    <xf numFmtId="0" fontId="0" fillId="5" borderId="0" xfId="0" applyFill="1" applyAlignment="1" applyProtection="1">
      <alignment horizontal="right" vertical="center"/>
    </xf>
    <xf numFmtId="44" fontId="0" fillId="5" borderId="16" xfId="0" applyNumberFormat="1" applyFill="1" applyBorder="1" applyAlignment="1" applyProtection="1">
      <alignment vertical="center"/>
    </xf>
    <xf numFmtId="168" fontId="0" fillId="5" borderId="0" xfId="0" applyNumberFormat="1" applyFill="1" applyBorder="1" applyAlignment="1" applyProtection="1"/>
    <xf numFmtId="0" fontId="0" fillId="5" borderId="0" xfId="0" applyFill="1" applyAlignment="1" applyProtection="1">
      <alignment vertical="center"/>
    </xf>
    <xf numFmtId="0" fontId="0" fillId="3" borderId="1" xfId="0" applyFill="1" applyBorder="1" applyProtection="1"/>
    <xf numFmtId="0" fontId="5" fillId="3" borderId="2" xfId="0" applyFont="1" applyFill="1" applyBorder="1" applyProtection="1"/>
    <xf numFmtId="0" fontId="0" fillId="3" borderId="2" xfId="0" applyFill="1" applyBorder="1" applyProtection="1"/>
    <xf numFmtId="0" fontId="0" fillId="3" borderId="2" xfId="0" applyFill="1" applyBorder="1" applyAlignment="1" applyProtection="1">
      <alignment vertical="center"/>
    </xf>
    <xf numFmtId="0" fontId="0" fillId="3" borderId="3" xfId="0" applyFill="1" applyBorder="1" applyProtection="1"/>
    <xf numFmtId="0" fontId="0" fillId="3" borderId="4" xfId="0" applyFill="1" applyBorder="1" applyProtection="1"/>
    <xf numFmtId="0" fontId="5" fillId="3" borderId="0" xfId="0" applyFont="1" applyFill="1" applyBorder="1" applyProtection="1"/>
    <xf numFmtId="0" fontId="0" fillId="3" borderId="13" xfId="0" applyFill="1" applyBorder="1" applyProtection="1"/>
    <xf numFmtId="0" fontId="0" fillId="3" borderId="0" xfId="0" applyFill="1" applyBorder="1" applyProtection="1"/>
    <xf numFmtId="0" fontId="0" fillId="3" borderId="0" xfId="0" applyFill="1" applyBorder="1" applyAlignment="1" applyProtection="1">
      <alignment vertical="center"/>
    </xf>
    <xf numFmtId="0" fontId="0" fillId="3" borderId="5" xfId="0" applyFill="1" applyBorder="1" applyProtection="1"/>
    <xf numFmtId="0" fontId="3" fillId="3" borderId="0" xfId="0" applyFont="1" applyFill="1" applyBorder="1" applyProtection="1"/>
    <xf numFmtId="0" fontId="11" fillId="3"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0" fillId="3" borderId="0" xfId="0" applyFill="1" applyBorder="1" applyAlignment="1" applyProtection="1">
      <alignment horizontal="left"/>
    </xf>
    <xf numFmtId="0" fontId="0" fillId="3" borderId="0" xfId="0" applyFill="1" applyBorder="1" applyAlignment="1" applyProtection="1">
      <alignment horizontal="right" vertical="center"/>
    </xf>
    <xf numFmtId="44" fontId="0" fillId="3" borderId="16" xfId="0" applyNumberFormat="1" applyFill="1" applyBorder="1" applyAlignment="1" applyProtection="1">
      <alignment vertical="center"/>
    </xf>
    <xf numFmtId="44" fontId="0" fillId="3" borderId="18" xfId="0" applyNumberFormat="1" applyFill="1" applyBorder="1" applyAlignment="1" applyProtection="1">
      <alignment vertical="center"/>
    </xf>
    <xf numFmtId="0" fontId="0" fillId="3" borderId="6" xfId="0" applyFill="1" applyBorder="1" applyProtection="1"/>
    <xf numFmtId="0" fontId="0" fillId="3" borderId="7" xfId="0" applyFill="1" applyBorder="1" applyProtection="1"/>
    <xf numFmtId="0" fontId="0" fillId="3" borderId="7" xfId="0" applyFill="1" applyBorder="1" applyAlignment="1" applyProtection="1">
      <alignment vertical="center"/>
    </xf>
    <xf numFmtId="0" fontId="0" fillId="3" borderId="8" xfId="0" applyFill="1" applyBorder="1" applyProtection="1"/>
    <xf numFmtId="0" fontId="0" fillId="5" borderId="2" xfId="0" applyFill="1" applyBorder="1" applyAlignment="1" applyProtection="1">
      <alignment vertical="center"/>
    </xf>
    <xf numFmtId="0" fontId="5" fillId="5" borderId="0" xfId="0" applyFont="1" applyFill="1" applyBorder="1" applyProtection="1"/>
    <xf numFmtId="0" fontId="9" fillId="5" borderId="0" xfId="0" applyFont="1" applyFill="1" applyBorder="1" applyProtection="1"/>
    <xf numFmtId="0" fontId="0" fillId="5" borderId="0" xfId="0" applyFill="1" applyBorder="1" applyAlignment="1" applyProtection="1">
      <alignment horizontal="left"/>
    </xf>
    <xf numFmtId="164" fontId="0" fillId="5" borderId="0" xfId="0" applyNumberFormat="1" applyFill="1" applyBorder="1" applyAlignment="1" applyProtection="1"/>
    <xf numFmtId="0" fontId="0" fillId="5" borderId="0" xfId="0" applyFill="1" applyBorder="1" applyAlignment="1" applyProtection="1">
      <alignment wrapText="1"/>
    </xf>
    <xf numFmtId="0" fontId="0" fillId="5" borderId="6" xfId="0" applyFill="1" applyBorder="1" applyProtection="1"/>
    <xf numFmtId="0" fontId="0" fillId="5" borderId="7" xfId="0" applyFill="1" applyBorder="1" applyProtection="1"/>
    <xf numFmtId="0" fontId="0" fillId="5" borderId="7" xfId="0" applyFill="1" applyBorder="1" applyAlignment="1" applyProtection="1">
      <alignment vertical="center"/>
    </xf>
    <xf numFmtId="0" fontId="0" fillId="5" borderId="8" xfId="0" applyFill="1" applyBorder="1" applyProtection="1"/>
    <xf numFmtId="0" fontId="6" fillId="3" borderId="2" xfId="0" applyFont="1" applyFill="1" applyBorder="1" applyProtection="1"/>
    <xf numFmtId="0" fontId="6" fillId="3" borderId="0" xfId="0" applyFont="1" applyFill="1" applyBorder="1" applyProtection="1"/>
    <xf numFmtId="0" fontId="0" fillId="3" borderId="0" xfId="0" applyFill="1" applyBorder="1" applyAlignment="1" applyProtection="1">
      <alignment vertical="top"/>
    </xf>
    <xf numFmtId="0" fontId="0" fillId="3" borderId="0" xfId="0" applyFill="1" applyBorder="1" applyAlignment="1" applyProtection="1">
      <alignment vertical="center" wrapText="1"/>
    </xf>
    <xf numFmtId="0" fontId="12" fillId="3" borderId="0" xfId="0" applyFont="1" applyFill="1" applyBorder="1" applyAlignment="1" applyProtection="1">
      <alignment horizontal="left" vertical="center" wrapText="1"/>
    </xf>
    <xf numFmtId="164" fontId="0" fillId="3" borderId="0" xfId="0" applyNumberFormat="1" applyFill="1" applyBorder="1" applyAlignment="1" applyProtection="1">
      <alignment vertical="center"/>
    </xf>
    <xf numFmtId="0" fontId="12" fillId="5" borderId="2" xfId="0" applyFont="1" applyFill="1" applyBorder="1" applyAlignment="1" applyProtection="1">
      <alignment horizontal="left" vertical="top" wrapText="1"/>
    </xf>
    <xf numFmtId="0" fontId="0" fillId="4" borderId="0" xfId="0" applyFill="1" applyProtection="1"/>
    <xf numFmtId="0" fontId="12" fillId="5" borderId="0" xfId="0" applyFont="1" applyFill="1" applyBorder="1" applyAlignment="1" applyProtection="1">
      <alignment vertical="top"/>
    </xf>
    <xf numFmtId="0" fontId="17" fillId="5" borderId="0" xfId="0" applyFont="1" applyFill="1" applyBorder="1" applyAlignment="1" applyProtection="1">
      <alignment vertical="top" wrapText="1"/>
    </xf>
    <xf numFmtId="0" fontId="0" fillId="5" borderId="0" xfId="0" applyFill="1" applyBorder="1" applyAlignment="1" applyProtection="1">
      <alignment vertical="top"/>
    </xf>
    <xf numFmtId="0" fontId="0" fillId="5" borderId="0" xfId="0" applyFill="1" applyBorder="1" applyAlignment="1" applyProtection="1">
      <alignment horizontal="center" wrapText="1"/>
    </xf>
    <xf numFmtId="0" fontId="0" fillId="5" borderId="0" xfId="0" applyFill="1" applyBorder="1" applyAlignment="1" applyProtection="1">
      <alignment horizontal="right" vertical="center"/>
    </xf>
    <xf numFmtId="164" fontId="0" fillId="5" borderId="0" xfId="0" applyNumberFormat="1" applyFill="1" applyBorder="1" applyAlignment="1" applyProtection="1">
      <alignment horizontal="right" vertical="center"/>
    </xf>
    <xf numFmtId="166" fontId="0" fillId="5" borderId="0" xfId="0" applyNumberFormat="1" applyFill="1" applyBorder="1" applyAlignment="1" applyProtection="1">
      <alignment vertical="center"/>
    </xf>
    <xf numFmtId="164" fontId="0" fillId="5" borderId="0" xfId="0" applyNumberFormat="1" applyFill="1" applyBorder="1" applyAlignment="1" applyProtection="1">
      <alignment vertical="center"/>
    </xf>
    <xf numFmtId="0" fontId="0" fillId="4" borderId="0" xfId="0" applyFill="1" applyBorder="1" applyProtection="1"/>
    <xf numFmtId="0" fontId="10" fillId="5" borderId="0" xfId="0" applyFont="1" applyFill="1" applyBorder="1" applyProtection="1"/>
    <xf numFmtId="0" fontId="7" fillId="5" borderId="0" xfId="0" applyFont="1" applyFill="1" applyBorder="1" applyAlignment="1" applyProtection="1">
      <alignment vertical="top"/>
    </xf>
    <xf numFmtId="0" fontId="0" fillId="5" borderId="7" xfId="0" applyFill="1" applyBorder="1" applyAlignment="1" applyProtection="1">
      <alignment horizontal="right" vertical="center"/>
    </xf>
    <xf numFmtId="0" fontId="6" fillId="3" borderId="0" xfId="0" applyFont="1" applyFill="1" applyBorder="1" applyAlignment="1" applyProtection="1">
      <alignment vertical="top"/>
    </xf>
    <xf numFmtId="0" fontId="17" fillId="3" borderId="0" xfId="0" applyFont="1" applyFill="1" applyBorder="1" applyAlignment="1" applyProtection="1">
      <alignment vertical="top"/>
    </xf>
    <xf numFmtId="166" fontId="0" fillId="5" borderId="0" xfId="1" applyNumberFormat="1" applyFont="1" applyFill="1" applyBorder="1" applyAlignment="1" applyProtection="1">
      <alignment vertical="center"/>
    </xf>
    <xf numFmtId="0" fontId="0" fillId="5" borderId="0" xfId="0" applyFill="1" applyBorder="1" applyAlignment="1" applyProtection="1">
      <alignment horizontal="left" wrapText="1"/>
    </xf>
    <xf numFmtId="0" fontId="0" fillId="5" borderId="0" xfId="0" applyFill="1" applyBorder="1" applyAlignment="1" applyProtection="1">
      <alignment vertical="center" wrapText="1"/>
    </xf>
    <xf numFmtId="0" fontId="11" fillId="5" borderId="0" xfId="0" applyFont="1" applyFill="1" applyBorder="1" applyAlignment="1" applyProtection="1">
      <alignment vertical="center"/>
    </xf>
    <xf numFmtId="0" fontId="0" fillId="5" borderId="0" xfId="0" applyFill="1" applyBorder="1" applyAlignment="1" applyProtection="1">
      <alignment vertical="top" wrapText="1"/>
    </xf>
    <xf numFmtId="0" fontId="0" fillId="5" borderId="0" xfId="0" applyFill="1" applyBorder="1" applyAlignment="1" applyProtection="1">
      <alignment horizontal="left" vertical="center" wrapText="1"/>
    </xf>
    <xf numFmtId="0" fontId="13" fillId="5" borderId="0" xfId="0" applyFont="1" applyFill="1" applyBorder="1" applyAlignment="1" applyProtection="1">
      <alignment horizontal="left" vertical="center" wrapText="1"/>
    </xf>
    <xf numFmtId="0" fontId="0" fillId="5" borderId="27" xfId="0" applyFill="1" applyBorder="1" applyProtection="1"/>
    <xf numFmtId="0" fontId="12" fillId="5" borderId="28" xfId="0" applyFont="1" applyFill="1" applyBorder="1" applyAlignment="1" applyProtection="1">
      <alignment horizontal="left" vertical="top" wrapText="1"/>
    </xf>
    <xf numFmtId="0" fontId="0" fillId="5" borderId="28" xfId="0" applyFill="1" applyBorder="1" applyProtection="1"/>
    <xf numFmtId="0" fontId="0" fillId="5" borderId="28" xfId="0" applyFill="1" applyBorder="1" applyAlignment="1" applyProtection="1">
      <alignment vertical="center"/>
    </xf>
    <xf numFmtId="0" fontId="0" fillId="5" borderId="29" xfId="0" applyFill="1" applyBorder="1" applyProtection="1"/>
    <xf numFmtId="0" fontId="13" fillId="5" borderId="9" xfId="0" applyFont="1" applyFill="1" applyBorder="1" applyAlignment="1" applyProtection="1">
      <alignment horizontal="left" vertical="center" wrapText="1"/>
    </xf>
    <xf numFmtId="0" fontId="0" fillId="5" borderId="9" xfId="0" applyFill="1" applyBorder="1" applyAlignment="1" applyProtection="1">
      <alignment vertical="top" wrapText="1"/>
    </xf>
    <xf numFmtId="0" fontId="0" fillId="5" borderId="9" xfId="0" applyFill="1" applyBorder="1" applyProtection="1"/>
    <xf numFmtId="0" fontId="0" fillId="5" borderId="9" xfId="0" applyFill="1" applyBorder="1" applyAlignment="1" applyProtection="1">
      <alignment vertical="center"/>
    </xf>
    <xf numFmtId="44" fontId="0" fillId="5" borderId="9" xfId="0" applyNumberFormat="1" applyFill="1" applyBorder="1" applyAlignment="1" applyProtection="1">
      <alignment vertical="center"/>
    </xf>
    <xf numFmtId="0" fontId="0" fillId="5" borderId="10" xfId="0" applyFill="1" applyBorder="1" applyProtection="1"/>
    <xf numFmtId="0" fontId="8" fillId="3" borderId="2" xfId="0" applyFont="1" applyFill="1" applyBorder="1" applyAlignment="1" applyProtection="1">
      <alignment vertical="center"/>
    </xf>
    <xf numFmtId="0" fontId="8" fillId="3" borderId="0" xfId="0" applyFont="1" applyFill="1" applyBorder="1" applyAlignment="1" applyProtection="1">
      <alignment vertical="center"/>
    </xf>
    <xf numFmtId="0" fontId="0" fillId="3" borderId="0" xfId="0" applyFill="1" applyProtection="1"/>
    <xf numFmtId="0" fontId="8" fillId="3" borderId="0" xfId="0" applyFont="1" applyFill="1" applyBorder="1" applyAlignment="1" applyProtection="1">
      <alignment horizontal="center" vertical="center"/>
    </xf>
    <xf numFmtId="44" fontId="0" fillId="0" borderId="0" xfId="0" applyNumberFormat="1" applyFill="1" applyProtection="1"/>
    <xf numFmtId="0" fontId="0" fillId="3" borderId="5" xfId="0" applyFill="1" applyBorder="1" applyAlignment="1" applyProtection="1">
      <alignment horizontal="center" vertical="center"/>
    </xf>
    <xf numFmtId="0" fontId="0" fillId="3" borderId="0" xfId="0" applyFill="1" applyBorder="1" applyAlignment="1" applyProtection="1">
      <alignment vertical="top" wrapText="1"/>
    </xf>
    <xf numFmtId="0" fontId="13" fillId="5" borderId="30" xfId="0" applyFont="1" applyFill="1" applyBorder="1" applyAlignment="1" applyProtection="1">
      <alignment vertical="center" wrapText="1"/>
    </xf>
    <xf numFmtId="0" fontId="13" fillId="5" borderId="7" xfId="0" applyFont="1" applyFill="1" applyBorder="1" applyAlignment="1" applyProtection="1">
      <alignment vertical="center" wrapText="1"/>
    </xf>
    <xf numFmtId="0" fontId="0" fillId="5" borderId="0" xfId="0" applyFill="1" applyAlignment="1">
      <alignment horizontal="right" vertical="center"/>
    </xf>
    <xf numFmtId="0" fontId="5" fillId="3" borderId="2" xfId="0" applyFont="1" applyFill="1" applyBorder="1"/>
    <xf numFmtId="0" fontId="0" fillId="3" borderId="0" xfId="0" applyFill="1" applyBorder="1" applyAlignment="1">
      <alignment vertical="center"/>
    </xf>
    <xf numFmtId="0" fontId="5" fillId="5" borderId="0" xfId="0" applyFont="1" applyFill="1" applyBorder="1"/>
    <xf numFmtId="0" fontId="12" fillId="5" borderId="0" xfId="0" applyFont="1" applyFill="1" applyBorder="1" applyAlignment="1">
      <alignment vertical="top"/>
    </xf>
    <xf numFmtId="0" fontId="5" fillId="3" borderId="0" xfId="0" applyFont="1" applyFill="1" applyBorder="1"/>
    <xf numFmtId="0" fontId="3" fillId="5" borderId="0" xfId="0" applyFont="1" applyFill="1" applyBorder="1"/>
    <xf numFmtId="0" fontId="0" fillId="5" borderId="18" xfId="0" applyFill="1" applyBorder="1" applyAlignment="1" applyProtection="1">
      <alignment horizontal="left" vertical="center" wrapText="1"/>
    </xf>
    <xf numFmtId="0" fontId="0" fillId="5" borderId="19" xfId="0" applyFill="1" applyBorder="1" applyAlignment="1" applyProtection="1">
      <alignment horizontal="left" vertical="center" wrapText="1"/>
    </xf>
    <xf numFmtId="0" fontId="0" fillId="5" borderId="0" xfId="0" applyFill="1" applyBorder="1" applyAlignment="1">
      <alignment horizontal="right" vertical="center"/>
    </xf>
    <xf numFmtId="0" fontId="0" fillId="3" borderId="0" xfId="0" applyFill="1" applyBorder="1" applyAlignment="1">
      <alignment horizontal="right" vertical="center"/>
    </xf>
    <xf numFmtId="0" fontId="0" fillId="3" borderId="12" xfId="0" applyFill="1" applyBorder="1" applyAlignment="1">
      <alignment horizontal="right" vertical="center"/>
    </xf>
    <xf numFmtId="0" fontId="15" fillId="3" borderId="0" xfId="0" applyFont="1" applyFill="1" applyBorder="1" applyAlignment="1">
      <alignment horizontal="right" vertical="center"/>
    </xf>
    <xf numFmtId="0" fontId="2" fillId="3" borderId="0" xfId="0" applyFont="1" applyFill="1" applyBorder="1" applyAlignment="1">
      <alignment horizontal="right" vertical="center"/>
    </xf>
    <xf numFmtId="0" fontId="18" fillId="3" borderId="0" xfId="0" applyFont="1" applyFill="1" applyBorder="1" applyAlignment="1" applyProtection="1">
      <alignment vertical="top"/>
    </xf>
    <xf numFmtId="0" fontId="3" fillId="3" borderId="0" xfId="0" applyFont="1" applyFill="1" applyBorder="1" applyAlignment="1" applyProtection="1">
      <alignment horizontal="center" vertical="center"/>
    </xf>
    <xf numFmtId="0" fontId="3" fillId="2" borderId="16" xfId="0" applyFont="1" applyFill="1" applyBorder="1" applyAlignment="1" applyProtection="1">
      <alignment horizontal="center" vertical="center"/>
      <protection locked="0"/>
    </xf>
    <xf numFmtId="0" fontId="0" fillId="5" borderId="0" xfId="0"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11" fillId="5" borderId="0" xfId="0" applyFont="1" applyFill="1" applyBorder="1" applyAlignment="1" applyProtection="1">
      <alignment horizontal="center" vertical="center"/>
    </xf>
    <xf numFmtId="0" fontId="0" fillId="5" borderId="0" xfId="0" applyFill="1" applyAlignment="1" applyProtection="1">
      <alignment horizontal="center" vertical="center"/>
    </xf>
    <xf numFmtId="0" fontId="0" fillId="3" borderId="0" xfId="0" applyFill="1" applyBorder="1" applyAlignment="1" applyProtection="1">
      <alignment horizontal="center" vertical="center"/>
    </xf>
    <xf numFmtId="0" fontId="0" fillId="4" borderId="0" xfId="0" applyFill="1" applyAlignment="1" applyProtection="1">
      <alignment horizontal="center" vertical="center"/>
    </xf>
    <xf numFmtId="0" fontId="0" fillId="5" borderId="16" xfId="0" applyFill="1" applyBorder="1" applyAlignment="1" applyProtection="1">
      <alignment horizontal="left" vertical="center" wrapText="1"/>
    </xf>
    <xf numFmtId="166" fontId="11" fillId="5" borderId="16" xfId="1" applyNumberFormat="1" applyFont="1" applyFill="1" applyBorder="1" applyAlignment="1" applyProtection="1">
      <alignment horizontal="left" vertical="center"/>
    </xf>
    <xf numFmtId="166" fontId="11" fillId="2" borderId="16" xfId="1" applyNumberFormat="1" applyFont="1" applyFill="1" applyBorder="1" applyAlignment="1" applyProtection="1">
      <alignment horizontal="left" vertical="center"/>
      <protection locked="0"/>
    </xf>
    <xf numFmtId="164" fontId="0" fillId="5" borderId="16" xfId="0" applyNumberFormat="1" applyFill="1" applyBorder="1" applyAlignment="1" applyProtection="1">
      <alignment horizontal="center" vertical="center"/>
    </xf>
    <xf numFmtId="166" fontId="0" fillId="2" borderId="16" xfId="0" applyNumberFormat="1" applyFill="1" applyBorder="1" applyAlignment="1" applyProtection="1">
      <alignment horizontal="center" vertical="center"/>
      <protection locked="0"/>
    </xf>
    <xf numFmtId="0" fontId="0" fillId="3" borderId="0" xfId="0" applyFill="1" applyBorder="1" applyAlignment="1"/>
    <xf numFmtId="0" fontId="0" fillId="5" borderId="0" xfId="0" applyFill="1" applyBorder="1" applyAlignment="1"/>
    <xf numFmtId="0" fontId="0" fillId="5" borderId="0" xfId="0" applyFill="1" applyBorder="1" applyAlignment="1" applyProtection="1">
      <alignment horizontal="center"/>
    </xf>
    <xf numFmtId="0" fontId="0" fillId="3" borderId="0" xfId="0" applyFill="1" applyBorder="1" applyAlignment="1" applyProtection="1">
      <alignment horizontal="center"/>
    </xf>
    <xf numFmtId="0" fontId="0" fillId="0" borderId="0" xfId="0"/>
    <xf numFmtId="0" fontId="0" fillId="0" borderId="1" xfId="0" applyBorder="1" applyProtection="1"/>
    <xf numFmtId="0" fontId="0" fillId="0" borderId="2" xfId="0" applyBorder="1" applyAlignment="1" applyProtection="1">
      <alignment horizontal="center"/>
    </xf>
    <xf numFmtId="0" fontId="0" fillId="0" borderId="3" xfId="0" applyFill="1" applyBorder="1" applyProtection="1"/>
    <xf numFmtId="0" fontId="0" fillId="5" borderId="0" xfId="0" applyFill="1" applyBorder="1" applyProtection="1"/>
    <xf numFmtId="0" fontId="3" fillId="5" borderId="0" xfId="0" applyFont="1" applyFill="1" applyBorder="1" applyProtection="1"/>
    <xf numFmtId="0" fontId="11" fillId="5" borderId="0" xfId="0" applyFont="1" applyFill="1" applyBorder="1" applyAlignment="1" applyProtection="1">
      <alignment horizontal="left" vertical="center"/>
    </xf>
    <xf numFmtId="0" fontId="0" fillId="5" borderId="0" xfId="0" applyFill="1" applyBorder="1" applyAlignment="1" applyProtection="1">
      <alignment horizontal="left"/>
    </xf>
    <xf numFmtId="0" fontId="11" fillId="5" borderId="0" xfId="0" applyFont="1" applyFill="1" applyBorder="1" applyAlignment="1" applyProtection="1">
      <alignment vertical="center"/>
    </xf>
    <xf numFmtId="0" fontId="3" fillId="2" borderId="16" xfId="0" applyFont="1" applyFill="1" applyBorder="1" applyAlignment="1" applyProtection="1">
      <alignment horizontal="center" vertical="center"/>
      <protection locked="0"/>
    </xf>
    <xf numFmtId="0" fontId="0" fillId="5" borderId="4" xfId="0" applyFill="1" applyBorder="1" applyProtection="1"/>
    <xf numFmtId="0" fontId="0" fillId="5" borderId="0" xfId="0" applyFill="1" applyBorder="1" applyAlignment="1" applyProtection="1">
      <alignment vertical="center"/>
    </xf>
    <xf numFmtId="0" fontId="0" fillId="5" borderId="0" xfId="0" applyFill="1" applyBorder="1" applyAlignment="1" applyProtection="1">
      <alignment vertical="top"/>
    </xf>
    <xf numFmtId="0" fontId="0" fillId="3" borderId="0" xfId="0" applyFill="1" applyBorder="1" applyAlignment="1" applyProtection="1">
      <alignment horizontal="center" vertical="center"/>
    </xf>
    <xf numFmtId="0" fontId="17" fillId="5" borderId="0" xfId="0" applyFont="1" applyFill="1" applyBorder="1" applyAlignment="1" applyProtection="1">
      <alignment vertical="top"/>
    </xf>
    <xf numFmtId="0" fontId="0" fillId="3" borderId="2" xfId="0" applyFill="1" applyBorder="1" applyAlignment="1" applyProtection="1">
      <alignment horizontal="center" vertical="center"/>
    </xf>
    <xf numFmtId="44" fontId="0" fillId="3" borderId="0" xfId="0" applyNumberFormat="1" applyFill="1" applyBorder="1" applyAlignment="1" applyProtection="1">
      <alignment horizontal="center" vertical="center"/>
    </xf>
    <xf numFmtId="0" fontId="0" fillId="0" borderId="0" xfId="0" applyAlignment="1"/>
    <xf numFmtId="0" fontId="0" fillId="5" borderId="0" xfId="0" applyFill="1" applyBorder="1" applyProtection="1"/>
    <xf numFmtId="0" fontId="0" fillId="5" borderId="0" xfId="0" applyFill="1" applyBorder="1" applyAlignment="1" applyProtection="1"/>
    <xf numFmtId="0" fontId="23" fillId="0" borderId="0" xfId="0" applyFont="1"/>
    <xf numFmtId="0" fontId="18" fillId="5" borderId="0" xfId="0" applyFont="1" applyFill="1" applyBorder="1" applyAlignment="1" applyProtection="1">
      <alignment vertical="top"/>
    </xf>
    <xf numFmtId="0" fontId="0" fillId="5" borderId="0" xfId="0" applyFill="1" applyBorder="1" applyAlignment="1" applyProtection="1">
      <alignment horizontal="right"/>
    </xf>
    <xf numFmtId="0" fontId="0" fillId="3" borderId="0" xfId="0" applyFill="1" applyBorder="1" applyAlignment="1" applyProtection="1">
      <alignment horizontal="right" vertical="center"/>
    </xf>
    <xf numFmtId="0" fontId="0" fillId="5" borderId="0" xfId="0" applyFill="1" applyBorder="1" applyAlignment="1" applyProtection="1">
      <alignment horizontal="left" vertical="center"/>
    </xf>
    <xf numFmtId="0" fontId="0" fillId="5" borderId="0" xfId="0" applyFill="1" applyBorder="1" applyAlignment="1" applyProtection="1">
      <alignment horizontal="right" vertical="center"/>
    </xf>
    <xf numFmtId="0" fontId="0" fillId="5" borderId="0" xfId="0" applyFill="1" applyBorder="1" applyAlignment="1" applyProtection="1">
      <alignment vertical="center" wrapText="1"/>
    </xf>
    <xf numFmtId="0" fontId="12" fillId="5" borderId="0" xfId="0" applyFont="1" applyFill="1" applyBorder="1" applyAlignment="1" applyProtection="1">
      <alignment horizontal="left" vertical="top"/>
    </xf>
    <xf numFmtId="44" fontId="14" fillId="5" borderId="16" xfId="0" applyNumberFormat="1" applyFont="1" applyFill="1" applyBorder="1" applyAlignment="1" applyProtection="1">
      <alignment vertical="center"/>
    </xf>
    <xf numFmtId="44" fontId="14" fillId="3" borderId="16" xfId="0" applyNumberFormat="1" applyFont="1" applyFill="1" applyBorder="1" applyAlignment="1" applyProtection="1">
      <alignment horizontal="right" vertical="center"/>
    </xf>
    <xf numFmtId="164" fontId="14" fillId="5" borderId="16" xfId="0" applyNumberFormat="1" applyFont="1" applyFill="1" applyBorder="1" applyAlignment="1" applyProtection="1">
      <alignment horizontal="right" vertical="center"/>
    </xf>
    <xf numFmtId="44" fontId="14" fillId="5" borderId="16" xfId="0" applyNumberFormat="1" applyFont="1" applyFill="1" applyBorder="1" applyAlignment="1" applyProtection="1">
      <alignment horizontal="right" vertical="center"/>
    </xf>
    <xf numFmtId="164" fontId="14" fillId="3" borderId="16" xfId="0" applyNumberFormat="1" applyFont="1" applyFill="1" applyBorder="1" applyAlignment="1" applyProtection="1">
      <alignment horizontal="right" vertical="center"/>
    </xf>
    <xf numFmtId="44" fontId="14" fillId="3" borderId="14" xfId="0" applyNumberFormat="1" applyFont="1" applyFill="1" applyBorder="1" applyAlignment="1" applyProtection="1">
      <alignment horizontal="right" vertical="center"/>
    </xf>
    <xf numFmtId="166" fontId="14" fillId="5" borderId="16" xfId="0" applyNumberFormat="1" applyFont="1" applyFill="1" applyBorder="1" applyAlignment="1" applyProtection="1">
      <alignment horizontal="right" vertical="center"/>
    </xf>
    <xf numFmtId="165" fontId="14" fillId="5" borderId="16" xfId="0" applyNumberFormat="1" applyFont="1" applyFill="1" applyBorder="1" applyAlignment="1" applyProtection="1">
      <alignment vertical="center"/>
    </xf>
    <xf numFmtId="170" fontId="14" fillId="5" borderId="16" xfId="0" applyNumberFormat="1" applyFont="1" applyFill="1" applyBorder="1" applyAlignment="1" applyProtection="1">
      <alignment vertical="center"/>
    </xf>
    <xf numFmtId="0" fontId="14" fillId="0" borderId="16" xfId="0" applyFont="1" applyBorder="1" applyAlignment="1" applyProtection="1">
      <alignment horizontal="center" vertical="center"/>
      <protection locked="0"/>
    </xf>
    <xf numFmtId="44" fontId="14" fillId="2" borderId="16" xfId="1" applyFont="1" applyFill="1" applyBorder="1" applyAlignment="1" applyProtection="1">
      <alignment horizontal="right" vertical="center"/>
      <protection locked="0"/>
    </xf>
    <xf numFmtId="44" fontId="11" fillId="3" borderId="16" xfId="0" applyNumberFormat="1" applyFont="1" applyFill="1" applyBorder="1" applyAlignment="1" applyProtection="1">
      <alignment horizontal="right" vertical="center"/>
    </xf>
    <xf numFmtId="0" fontId="14" fillId="2" borderId="17" xfId="0" applyFont="1" applyFill="1" applyBorder="1" applyAlignment="1" applyProtection="1">
      <alignment horizontal="right" vertical="center"/>
      <protection locked="0"/>
    </xf>
    <xf numFmtId="0" fontId="14" fillId="5" borderId="19" xfId="0" applyFont="1" applyFill="1" applyBorder="1" applyAlignment="1" applyProtection="1">
      <alignment vertical="center"/>
    </xf>
    <xf numFmtId="0" fontId="0" fillId="10" borderId="1" xfId="0" applyFill="1" applyBorder="1"/>
    <xf numFmtId="0" fontId="0" fillId="10" borderId="2" xfId="0" applyFill="1" applyBorder="1"/>
    <xf numFmtId="0" fontId="0" fillId="10" borderId="3" xfId="0" applyFill="1" applyBorder="1"/>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xf numFmtId="44" fontId="0" fillId="7" borderId="51" xfId="1" applyFont="1" applyFill="1" applyBorder="1"/>
    <xf numFmtId="44" fontId="0" fillId="7" borderId="58" xfId="1" applyFont="1" applyFill="1" applyBorder="1"/>
    <xf numFmtId="44" fontId="0" fillId="7" borderId="52" xfId="1" applyFont="1" applyFill="1" applyBorder="1"/>
    <xf numFmtId="0" fontId="0" fillId="10" borderId="8" xfId="0" applyFill="1" applyBorder="1"/>
    <xf numFmtId="0" fontId="0" fillId="10" borderId="4" xfId="0" applyFill="1" applyBorder="1"/>
    <xf numFmtId="0" fontId="0" fillId="10" borderId="0" xfId="0" applyFill="1" applyBorder="1"/>
    <xf numFmtId="0" fontId="0" fillId="7" borderId="51" xfId="0" applyFill="1" applyBorder="1"/>
    <xf numFmtId="0" fontId="0" fillId="7" borderId="56" xfId="0" applyFill="1" applyBorder="1"/>
    <xf numFmtId="0" fontId="0" fillId="7" borderId="38" xfId="0" applyFill="1" applyBorder="1"/>
    <xf numFmtId="0" fontId="0" fillId="7" borderId="11" xfId="0" applyFill="1" applyBorder="1"/>
    <xf numFmtId="0" fontId="0" fillId="7" borderId="39" xfId="0" applyFill="1" applyBorder="1"/>
    <xf numFmtId="0" fontId="0" fillId="7" borderId="40" xfId="0" applyFill="1" applyBorder="1"/>
    <xf numFmtId="0" fontId="0" fillId="7" borderId="41" xfId="0" applyFill="1" applyBorder="1"/>
    <xf numFmtId="0" fontId="0" fillId="7" borderId="42" xfId="0" applyFill="1" applyBorder="1"/>
    <xf numFmtId="44" fontId="0" fillId="7" borderId="62" xfId="1" applyFont="1" applyFill="1" applyBorder="1"/>
    <xf numFmtId="166" fontId="0" fillId="10" borderId="51" xfId="1" applyNumberFormat="1" applyFont="1" applyFill="1" applyBorder="1"/>
    <xf numFmtId="166" fontId="0" fillId="10" borderId="52" xfId="1" applyNumberFormat="1" applyFont="1" applyFill="1" applyBorder="1"/>
    <xf numFmtId="166" fontId="0" fillId="6" borderId="38" xfId="1" applyNumberFormat="1" applyFont="1" applyFill="1" applyBorder="1"/>
    <xf numFmtId="166" fontId="0" fillId="6" borderId="39" xfId="1" applyNumberFormat="1" applyFont="1" applyFill="1" applyBorder="1"/>
    <xf numFmtId="0" fontId="0" fillId="7" borderId="60" xfId="0" applyFill="1" applyBorder="1"/>
    <xf numFmtId="0" fontId="0" fillId="7" borderId="15" xfId="0" applyFill="1" applyBorder="1"/>
    <xf numFmtId="0" fontId="0" fillId="7" borderId="61" xfId="0" applyFill="1" applyBorder="1"/>
    <xf numFmtId="166" fontId="0" fillId="7" borderId="38" xfId="1" applyNumberFormat="1" applyFont="1" applyFill="1" applyBorder="1"/>
    <xf numFmtId="166" fontId="0" fillId="7" borderId="39" xfId="1" applyNumberFormat="1" applyFont="1" applyFill="1" applyBorder="1"/>
    <xf numFmtId="166" fontId="0" fillId="7" borderId="40" xfId="1" applyNumberFormat="1" applyFont="1" applyFill="1" applyBorder="1"/>
    <xf numFmtId="0" fontId="0" fillId="7" borderId="62" xfId="0" applyFill="1" applyBorder="1" applyAlignment="1">
      <alignment horizontal="center"/>
    </xf>
    <xf numFmtId="0" fontId="0" fillId="7" borderId="82" xfId="0" applyFill="1" applyBorder="1" applyAlignment="1">
      <alignment horizontal="center"/>
    </xf>
    <xf numFmtId="0" fontId="0" fillId="7" borderId="83" xfId="0" applyFill="1" applyBorder="1" applyAlignment="1">
      <alignment horizontal="center"/>
    </xf>
    <xf numFmtId="0" fontId="0" fillId="10" borderId="38" xfId="0" applyFill="1" applyBorder="1"/>
    <xf numFmtId="0" fontId="0" fillId="10" borderId="39" xfId="0" applyFill="1" applyBorder="1"/>
    <xf numFmtId="0" fontId="0" fillId="10" borderId="40" xfId="0" applyFill="1" applyBorder="1"/>
    <xf numFmtId="0" fontId="0" fillId="10" borderId="42" xfId="0" applyFill="1" applyBorder="1"/>
    <xf numFmtId="44" fontId="14" fillId="3" borderId="16" xfId="0" applyNumberFormat="1" applyFont="1" applyFill="1" applyBorder="1" applyAlignment="1" applyProtection="1">
      <alignment vertical="center"/>
    </xf>
    <xf numFmtId="44" fontId="11" fillId="3" borderId="16" xfId="0" applyNumberFormat="1" applyFont="1" applyFill="1" applyBorder="1" applyAlignment="1" applyProtection="1">
      <alignment horizontal="center" vertical="center"/>
    </xf>
    <xf numFmtId="44" fontId="14" fillId="2" borderId="16" xfId="1" applyFont="1" applyFill="1" applyBorder="1" applyAlignment="1" applyProtection="1">
      <alignment horizontal="center" vertical="center"/>
      <protection locked="0"/>
    </xf>
    <xf numFmtId="44" fontId="14" fillId="3" borderId="16" xfId="0" applyNumberFormat="1" applyFont="1" applyFill="1" applyBorder="1" applyAlignment="1" applyProtection="1">
      <alignment horizontal="center" vertical="center"/>
    </xf>
    <xf numFmtId="164" fontId="14" fillId="5" borderId="16" xfId="0" applyNumberFormat="1" applyFont="1" applyFill="1" applyBorder="1" applyAlignment="1" applyProtection="1">
      <alignment vertical="center"/>
    </xf>
    <xf numFmtId="37" fontId="14" fillId="2" borderId="16" xfId="1" applyNumberFormat="1"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xf>
    <xf numFmtId="166" fontId="14" fillId="5" borderId="16" xfId="0" applyNumberFormat="1" applyFont="1" applyFill="1" applyBorder="1" applyAlignment="1" applyProtection="1">
      <alignment vertical="center"/>
    </xf>
    <xf numFmtId="164" fontId="14" fillId="3" borderId="16" xfId="0" applyNumberFormat="1" applyFont="1" applyFill="1" applyBorder="1" applyAlignment="1" applyProtection="1">
      <alignment vertical="center"/>
    </xf>
    <xf numFmtId="0" fontId="0" fillId="5" borderId="0" xfId="0" applyFill="1"/>
    <xf numFmtId="0" fontId="0" fillId="0" borderId="4" xfId="0" applyFill="1" applyBorder="1"/>
    <xf numFmtId="0" fontId="0" fillId="5" borderId="0" xfId="0" applyFill="1" applyBorder="1" applyAlignment="1" applyProtection="1">
      <alignment horizontal="left" vertical="center"/>
    </xf>
    <xf numFmtId="44" fontId="0" fillId="11" borderId="45" xfId="1" applyFont="1" applyFill="1" applyBorder="1"/>
    <xf numFmtId="44" fontId="0" fillId="11" borderId="11" xfId="1" applyFont="1" applyFill="1" applyBorder="1"/>
    <xf numFmtId="44" fontId="0" fillId="11" borderId="39" xfId="1" applyFont="1" applyFill="1" applyBorder="1"/>
    <xf numFmtId="44" fontId="0" fillId="11" borderId="41" xfId="1" applyFont="1" applyFill="1" applyBorder="1"/>
    <xf numFmtId="44" fontId="0" fillId="11" borderId="42" xfId="1" applyFont="1" applyFill="1" applyBorder="1"/>
    <xf numFmtId="0" fontId="0" fillId="11" borderId="11" xfId="0" applyFill="1" applyBorder="1"/>
    <xf numFmtId="0" fontId="0" fillId="6" borderId="11" xfId="0" applyFill="1" applyBorder="1"/>
    <xf numFmtId="0" fontId="0" fillId="10" borderId="11" xfId="0" applyFill="1" applyBorder="1"/>
    <xf numFmtId="0" fontId="0" fillId="0" borderId="37" xfId="0" applyBorder="1" applyAlignment="1">
      <alignment horizontal="right"/>
    </xf>
    <xf numFmtId="172" fontId="0" fillId="0" borderId="0" xfId="0" applyNumberFormat="1" applyBorder="1"/>
    <xf numFmtId="0" fontId="11" fillId="5" borderId="19" xfId="0" applyFont="1" applyFill="1" applyBorder="1" applyAlignment="1" applyProtection="1">
      <alignment horizontal="left" vertical="center"/>
    </xf>
    <xf numFmtId="0" fontId="0" fillId="5" borderId="0" xfId="0" applyFill="1" applyBorder="1" applyAlignment="1" applyProtection="1">
      <alignment horizontal="left" wrapText="1"/>
    </xf>
    <xf numFmtId="0" fontId="2" fillId="0" borderId="0" xfId="0" applyFont="1" applyAlignment="1"/>
    <xf numFmtId="0" fontId="18" fillId="5" borderId="0" xfId="0" applyFont="1" applyFill="1" applyBorder="1" applyAlignment="1" applyProtection="1">
      <alignment vertical="top" wrapText="1"/>
    </xf>
    <xf numFmtId="0" fontId="2" fillId="0" borderId="0" xfId="0" applyFont="1" applyBorder="1"/>
    <xf numFmtId="166" fontId="11" fillId="2" borderId="16" xfId="1" applyNumberFormat="1" applyFont="1" applyFill="1" applyBorder="1" applyAlignment="1" applyProtection="1">
      <alignment horizontal="right" vertical="center"/>
      <protection locked="0"/>
    </xf>
    <xf numFmtId="0" fontId="2" fillId="5" borderId="0" xfId="0" applyFont="1" applyFill="1" applyBorder="1" applyAlignment="1" applyProtection="1">
      <alignment vertical="center"/>
    </xf>
    <xf numFmtId="0" fontId="2" fillId="5" borderId="0" xfId="0" applyFont="1" applyFill="1" applyBorder="1" applyProtection="1"/>
    <xf numFmtId="0" fontId="11" fillId="5" borderId="18" xfId="0" applyFont="1" applyFill="1" applyBorder="1" applyAlignment="1" applyProtection="1">
      <alignment vertical="center"/>
    </xf>
    <xf numFmtId="0" fontId="11" fillId="5" borderId="0" xfId="0" applyFont="1" applyFill="1" applyBorder="1" applyAlignment="1" applyProtection="1">
      <alignment horizontal="right" vertical="center"/>
    </xf>
    <xf numFmtId="0" fontId="2" fillId="5" borderId="0" xfId="0" applyFont="1" applyFill="1" applyBorder="1" applyAlignment="1" applyProtection="1"/>
    <xf numFmtId="0" fontId="0" fillId="5" borderId="19" xfId="0" applyFill="1" applyBorder="1" applyProtection="1"/>
    <xf numFmtId="0" fontId="0" fillId="0" borderId="0" xfId="0" applyFill="1" applyBorder="1" applyProtection="1"/>
    <xf numFmtId="0" fontId="4" fillId="5" borderId="0"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protection locked="0"/>
    </xf>
    <xf numFmtId="0" fontId="0" fillId="0" borderId="5" xfId="0" applyFill="1" applyBorder="1" applyProtection="1"/>
    <xf numFmtId="0" fontId="0" fillId="0" borderId="7" xfId="0" applyFill="1" applyBorder="1" applyProtection="1"/>
    <xf numFmtId="0" fontId="0" fillId="0" borderId="8" xfId="0" applyFill="1" applyBorder="1" applyProtection="1"/>
    <xf numFmtId="0" fontId="11" fillId="5" borderId="0" xfId="0" applyFont="1" applyFill="1" applyAlignment="1" applyProtection="1">
      <alignment vertical="top" wrapText="1"/>
    </xf>
    <xf numFmtId="0" fontId="11" fillId="5" borderId="0" xfId="0" applyFont="1" applyFill="1" applyBorder="1" applyAlignment="1" applyProtection="1">
      <alignment horizontal="center" vertical="center" wrapText="1"/>
    </xf>
    <xf numFmtId="0" fontId="2" fillId="5" borderId="0" xfId="0" applyFont="1" applyFill="1" applyAlignment="1" applyProtection="1"/>
    <xf numFmtId="0" fontId="11" fillId="5" borderId="0" xfId="0" applyFont="1" applyFill="1" applyAlignment="1" applyProtection="1">
      <alignment vertical="center"/>
    </xf>
    <xf numFmtId="0" fontId="11" fillId="5" borderId="0" xfId="0" applyFont="1" applyFill="1" applyAlignment="1" applyProtection="1">
      <alignment horizontal="left" vertical="top" wrapText="1"/>
    </xf>
    <xf numFmtId="0" fontId="11" fillId="5" borderId="0" xfId="0" applyFont="1" applyFill="1" applyAlignment="1" applyProtection="1">
      <alignment vertical="top"/>
    </xf>
    <xf numFmtId="0" fontId="0" fillId="0" borderId="4" xfId="0" applyBorder="1" applyProtection="1"/>
    <xf numFmtId="0" fontId="0" fillId="0" borderId="0" xfId="0" applyBorder="1" applyAlignment="1" applyProtection="1">
      <alignment horizontal="center"/>
    </xf>
    <xf numFmtId="44" fontId="0" fillId="7" borderId="73" xfId="1" applyFont="1" applyFill="1" applyBorder="1"/>
    <xf numFmtId="0" fontId="0" fillId="7" borderId="31" xfId="0" applyFill="1" applyBorder="1" applyAlignment="1">
      <alignment horizontal="center"/>
    </xf>
    <xf numFmtId="0" fontId="2" fillId="5" borderId="2" xfId="0" applyFont="1" applyFill="1" applyBorder="1" applyAlignment="1" applyProtection="1"/>
    <xf numFmtId="0" fontId="11" fillId="5" borderId="2" xfId="0" applyFont="1" applyFill="1" applyBorder="1" applyAlignment="1" applyProtection="1">
      <alignment vertical="top" wrapText="1"/>
    </xf>
    <xf numFmtId="0" fontId="0" fillId="12" borderId="1" xfId="0" applyFill="1" applyBorder="1" applyProtection="1"/>
    <xf numFmtId="0" fontId="0" fillId="12" borderId="4" xfId="0" applyFill="1" applyBorder="1" applyProtection="1"/>
    <xf numFmtId="0" fontId="0" fillId="12" borderId="0" xfId="0" applyFill="1"/>
    <xf numFmtId="0" fontId="0" fillId="12" borderId="0" xfId="0" applyFill="1" applyBorder="1" applyAlignment="1" applyProtection="1">
      <alignment vertical="top" wrapText="1"/>
    </xf>
    <xf numFmtId="164" fontId="0" fillId="12" borderId="0" xfId="0" applyNumberFormat="1" applyFill="1" applyBorder="1" applyAlignment="1" applyProtection="1"/>
    <xf numFmtId="0" fontId="0" fillId="12" borderId="0" xfId="0" applyFill="1" applyBorder="1" applyAlignment="1" applyProtection="1">
      <alignment vertical="center"/>
    </xf>
    <xf numFmtId="0" fontId="24" fillId="0" borderId="17" xfId="0" applyFont="1" applyFill="1" applyBorder="1" applyAlignment="1" applyProtection="1">
      <alignment horizontal="center" vertical="center"/>
      <protection locked="0"/>
    </xf>
    <xf numFmtId="0" fontId="11" fillId="5" borderId="0" xfId="0" applyFont="1" applyFill="1" applyBorder="1" applyAlignment="1"/>
    <xf numFmtId="0" fontId="14" fillId="12" borderId="19" xfId="0" applyFont="1" applyFill="1" applyBorder="1" applyAlignment="1" applyProtection="1">
      <alignment vertical="center"/>
    </xf>
    <xf numFmtId="0" fontId="4" fillId="0" borderId="0" xfId="0" applyFont="1" applyFill="1" applyAlignment="1" applyProtection="1">
      <alignment vertical="center"/>
    </xf>
    <xf numFmtId="0" fontId="11" fillId="5" borderId="17" xfId="0" applyFont="1" applyFill="1" applyBorder="1" applyAlignment="1" applyProtection="1">
      <alignment vertical="center"/>
    </xf>
    <xf numFmtId="0" fontId="14" fillId="12" borderId="17" xfId="0" applyFont="1" applyFill="1" applyBorder="1" applyAlignment="1" applyProtection="1">
      <alignment horizontal="center" vertical="center"/>
    </xf>
    <xf numFmtId="8" fontId="0" fillId="0" borderId="0" xfId="0" applyNumberFormat="1"/>
    <xf numFmtId="0" fontId="5" fillId="0" borderId="0" xfId="0" applyFont="1"/>
    <xf numFmtId="0" fontId="1" fillId="0" borderId="0" xfId="0" applyFont="1" applyFill="1" applyBorder="1"/>
    <xf numFmtId="0" fontId="0" fillId="13" borderId="86" xfId="0" applyFont="1" applyFill="1" applyBorder="1"/>
    <xf numFmtId="167" fontId="0" fillId="7" borderId="87" xfId="1" applyNumberFormat="1" applyFont="1" applyFill="1" applyBorder="1"/>
    <xf numFmtId="0" fontId="0" fillId="13" borderId="88" xfId="0" applyFill="1" applyBorder="1"/>
    <xf numFmtId="167" fontId="0" fillId="7" borderId="89" xfId="1" applyNumberFormat="1" applyFont="1" applyFill="1" applyBorder="1"/>
    <xf numFmtId="0" fontId="0" fillId="13" borderId="88" xfId="0" applyFont="1" applyFill="1" applyBorder="1"/>
    <xf numFmtId="0" fontId="1" fillId="13" borderId="90" xfId="0" applyFont="1" applyFill="1" applyBorder="1"/>
    <xf numFmtId="167" fontId="0" fillId="7" borderId="91" xfId="1" applyNumberFormat="1" applyFont="1" applyFill="1" applyBorder="1"/>
    <xf numFmtId="0" fontId="2" fillId="13" borderId="92" xfId="0" applyFont="1" applyFill="1" applyBorder="1"/>
    <xf numFmtId="0" fontId="2" fillId="13" borderId="93" xfId="0" applyFont="1" applyFill="1" applyBorder="1" applyAlignment="1"/>
    <xf numFmtId="0" fontId="25" fillId="14" borderId="0" xfId="2"/>
    <xf numFmtId="8" fontId="0" fillId="6" borderId="44" xfId="1" applyNumberFormat="1" applyFont="1" applyFill="1" applyBorder="1"/>
    <xf numFmtId="8" fontId="0" fillId="6" borderId="11" xfId="1" applyNumberFormat="1" applyFont="1" applyFill="1" applyBorder="1"/>
    <xf numFmtId="8" fontId="0" fillId="6" borderId="41" xfId="1" applyNumberFormat="1" applyFont="1" applyFill="1" applyBorder="1"/>
    <xf numFmtId="171" fontId="0" fillId="0" borderId="0" xfId="0" applyNumberFormat="1"/>
    <xf numFmtId="44" fontId="0" fillId="11" borderId="40" xfId="1" applyFont="1" applyFill="1" applyBorder="1"/>
    <xf numFmtId="44" fontId="0" fillId="11" borderId="38" xfId="1" applyFont="1" applyFill="1" applyBorder="1"/>
    <xf numFmtId="173" fontId="0" fillId="0" borderId="0" xfId="0" applyNumberFormat="1"/>
    <xf numFmtId="0" fontId="15" fillId="5" borderId="0" xfId="0" applyFont="1" applyFill="1" applyAlignment="1" applyProtection="1">
      <alignment horizontal="right"/>
    </xf>
    <xf numFmtId="0" fontId="0" fillId="15" borderId="5" xfId="0" applyFill="1" applyBorder="1"/>
    <xf numFmtId="0" fontId="0" fillId="15" borderId="0" xfId="0" applyFill="1"/>
    <xf numFmtId="171" fontId="0" fillId="15" borderId="56" xfId="0" applyNumberFormat="1" applyFill="1" applyBorder="1"/>
    <xf numFmtId="171" fontId="0" fillId="15" borderId="57" xfId="0" applyNumberFormat="1" applyFill="1" applyBorder="1"/>
    <xf numFmtId="0" fontId="13" fillId="5" borderId="0" xfId="0" applyFont="1" applyFill="1" applyBorder="1" applyAlignment="1" applyProtection="1">
      <alignment vertical="center" wrapText="1"/>
    </xf>
    <xf numFmtId="0" fontId="15" fillId="12" borderId="0" xfId="0" applyFont="1" applyFill="1" applyBorder="1" applyAlignment="1" applyProtection="1">
      <alignment horizontal="right" vertical="top"/>
    </xf>
    <xf numFmtId="0" fontId="15" fillId="5" borderId="0" xfId="0" applyFont="1" applyFill="1" applyBorder="1" applyAlignment="1" applyProtection="1">
      <alignment horizontal="right" vertical="top"/>
    </xf>
    <xf numFmtId="0" fontId="15" fillId="3" borderId="0" xfId="0" applyFont="1" applyFill="1" applyBorder="1" applyAlignment="1" applyProtection="1">
      <alignment horizontal="right" vertical="top"/>
    </xf>
    <xf numFmtId="164" fontId="15" fillId="5" borderId="0" xfId="0" applyNumberFormat="1" applyFont="1" applyFill="1" applyBorder="1" applyAlignment="1" applyProtection="1">
      <alignment horizontal="right" vertical="top"/>
    </xf>
    <xf numFmtId="0" fontId="15" fillId="3" borderId="7" xfId="0" applyFont="1" applyFill="1" applyBorder="1" applyAlignment="1" applyProtection="1">
      <alignment horizontal="right" vertical="top"/>
    </xf>
    <xf numFmtId="0" fontId="0" fillId="5" borderId="94" xfId="0" applyFill="1" applyBorder="1" applyAlignment="1" applyProtection="1">
      <alignment horizontal="left"/>
    </xf>
    <xf numFmtId="0" fontId="0" fillId="5" borderId="94" xfId="0" applyFill="1" applyBorder="1" applyProtection="1"/>
    <xf numFmtId="0" fontId="6" fillId="16" borderId="95" xfId="0" applyFont="1" applyFill="1" applyBorder="1" applyAlignment="1">
      <alignment horizontal="center" vertical="center" wrapText="1"/>
    </xf>
    <xf numFmtId="0" fontId="6" fillId="17" borderId="95" xfId="0" applyFont="1" applyFill="1" applyBorder="1" applyAlignment="1">
      <alignment horizontal="center" vertical="center" wrapText="1"/>
    </xf>
    <xf numFmtId="175" fontId="0" fillId="0" borderId="0" xfId="0" applyNumberFormat="1"/>
    <xf numFmtId="171" fontId="0" fillId="18" borderId="56" xfId="0" applyNumberFormat="1" applyFill="1" applyBorder="1"/>
    <xf numFmtId="171" fontId="0" fillId="18" borderId="57" xfId="0" applyNumberFormat="1" applyFill="1" applyBorder="1"/>
    <xf numFmtId="171" fontId="0" fillId="0" borderId="0" xfId="0" applyNumberFormat="1" applyBorder="1"/>
    <xf numFmtId="174" fontId="0" fillId="7" borderId="56" xfId="0" applyNumberFormat="1" applyFill="1" applyBorder="1"/>
    <xf numFmtId="171" fontId="0" fillId="15" borderId="0" xfId="0" applyNumberFormat="1" applyFill="1"/>
    <xf numFmtId="0" fontId="0" fillId="0" borderId="2" xfId="0" applyFill="1" applyBorder="1"/>
    <xf numFmtId="171" fontId="0" fillId="18" borderId="100" xfId="0" applyNumberFormat="1" applyFill="1" applyBorder="1"/>
    <xf numFmtId="171" fontId="0" fillId="15" borderId="100" xfId="0" applyNumberFormat="1" applyFill="1" applyBorder="1"/>
    <xf numFmtId="0" fontId="0" fillId="15" borderId="99" xfId="0" applyFill="1" applyBorder="1"/>
    <xf numFmtId="176" fontId="0" fillId="0" borderId="0" xfId="0" applyNumberFormat="1"/>
    <xf numFmtId="0" fontId="0" fillId="0" borderId="80" xfId="0" applyBorder="1"/>
    <xf numFmtId="9" fontId="0" fillId="6" borderId="31" xfId="0" applyNumberFormat="1" applyFill="1" applyBorder="1" applyAlignment="1">
      <alignment horizontal="left"/>
    </xf>
    <xf numFmtId="44" fontId="0" fillId="11" borderId="44" xfId="1" applyFont="1" applyFill="1" applyBorder="1"/>
    <xf numFmtId="44" fontId="0" fillId="6" borderId="43" xfId="1" applyFont="1" applyFill="1" applyBorder="1" applyAlignment="1">
      <alignment horizontal="center"/>
    </xf>
    <xf numFmtId="44" fontId="0" fillId="6" borderId="38" xfId="1" applyFont="1" applyFill="1" applyBorder="1" applyAlignment="1">
      <alignment horizontal="center"/>
    </xf>
    <xf numFmtId="44" fontId="0" fillId="6" borderId="40" xfId="1" applyFont="1" applyFill="1" applyBorder="1" applyAlignment="1">
      <alignment horizontal="center"/>
    </xf>
    <xf numFmtId="172" fontId="0" fillId="0" borderId="0" xfId="0" applyNumberFormat="1"/>
    <xf numFmtId="0" fontId="0" fillId="0" borderId="8" xfId="0" applyFill="1" applyBorder="1"/>
    <xf numFmtId="0" fontId="0" fillId="0" borderId="101" xfId="0" applyBorder="1" applyAlignment="1">
      <alignment horizontal="right"/>
    </xf>
    <xf numFmtId="173" fontId="0" fillId="6" borderId="102" xfId="0" applyNumberFormat="1" applyFill="1" applyBorder="1"/>
    <xf numFmtId="0" fontId="0" fillId="0" borderId="103" xfId="0" applyBorder="1" applyAlignment="1">
      <alignment horizontal="right"/>
    </xf>
    <xf numFmtId="173" fontId="0" fillId="6" borderId="104" xfId="0" applyNumberFormat="1" applyFill="1" applyBorder="1"/>
    <xf numFmtId="0" fontId="0" fillId="0" borderId="103" xfId="0" applyFill="1" applyBorder="1" applyAlignment="1">
      <alignment horizontal="right"/>
    </xf>
    <xf numFmtId="173" fontId="0" fillId="6" borderId="105" xfId="0" applyNumberFormat="1" applyFill="1" applyBorder="1"/>
    <xf numFmtId="0" fontId="0" fillId="0" borderId="106" xfId="0" applyFill="1" applyBorder="1" applyAlignment="1">
      <alignment horizontal="right"/>
    </xf>
    <xf numFmtId="173" fontId="0" fillId="6" borderId="107" xfId="0" applyNumberFormat="1" applyFill="1" applyBorder="1"/>
    <xf numFmtId="0" fontId="11" fillId="5" borderId="94" xfId="0" applyFont="1" applyFill="1" applyBorder="1" applyAlignment="1" applyProtection="1">
      <alignment horizontal="left" vertical="center"/>
    </xf>
    <xf numFmtId="0" fontId="0" fillId="13" borderId="76" xfId="0" applyFill="1" applyBorder="1"/>
    <xf numFmtId="167" fontId="0" fillId="7" borderId="77" xfId="1" applyNumberFormat="1" applyFont="1" applyFill="1" applyBorder="1"/>
    <xf numFmtId="0" fontId="0" fillId="13" borderId="76" xfId="0" applyFont="1" applyFill="1" applyBorder="1"/>
    <xf numFmtId="0" fontId="1" fillId="13" borderId="78" xfId="0" applyFont="1" applyFill="1" applyBorder="1"/>
    <xf numFmtId="167" fontId="0" fillId="7" borderId="109" xfId="1" applyNumberFormat="1" applyFont="1" applyFill="1" applyBorder="1"/>
    <xf numFmtId="0" fontId="0" fillId="13" borderId="110" xfId="0" applyFont="1" applyFill="1" applyBorder="1"/>
    <xf numFmtId="167" fontId="0" fillId="7" borderId="111" xfId="1" applyNumberFormat="1" applyFont="1" applyFill="1" applyBorder="1"/>
    <xf numFmtId="0" fontId="2" fillId="13" borderId="112" xfId="0" applyFont="1" applyFill="1" applyBorder="1"/>
    <xf numFmtId="0" fontId="2" fillId="13" borderId="113" xfId="0" applyFont="1" applyFill="1" applyBorder="1" applyAlignment="1"/>
    <xf numFmtId="0" fontId="0" fillId="0" borderId="34" xfId="0" applyFont="1" applyFill="1" applyBorder="1"/>
    <xf numFmtId="164" fontId="0" fillId="7" borderId="55" xfId="1" applyNumberFormat="1" applyFont="1" applyFill="1" applyBorder="1"/>
    <xf numFmtId="164" fontId="0" fillId="7" borderId="56" xfId="1" applyNumberFormat="1" applyFont="1" applyFill="1" applyBorder="1"/>
    <xf numFmtId="164" fontId="0" fillId="7" borderId="56" xfId="0" applyNumberFormat="1" applyFill="1" applyBorder="1"/>
    <xf numFmtId="164" fontId="0" fillId="7" borderId="57" xfId="0" applyNumberFormat="1" applyFill="1" applyBorder="1"/>
    <xf numFmtId="176" fontId="3" fillId="0" borderId="0" xfId="4" applyNumberFormat="1" applyFont="1"/>
    <xf numFmtId="0" fontId="29" fillId="10" borderId="108" xfId="0" applyFont="1" applyFill="1" applyBorder="1" applyAlignment="1">
      <alignment horizontal="center" vertical="center" wrapText="1"/>
    </xf>
    <xf numFmtId="0" fontId="29" fillId="10" borderId="115"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26" fillId="19" borderId="117" xfId="0" applyFont="1" applyFill="1" applyBorder="1" applyAlignment="1">
      <alignment horizontal="center" vertical="center" wrapText="1"/>
    </xf>
    <xf numFmtId="0" fontId="26" fillId="19" borderId="119" xfId="0" applyFont="1" applyFill="1" applyBorder="1" applyAlignment="1">
      <alignment horizontal="center" vertical="center" wrapText="1"/>
    </xf>
    <xf numFmtId="0" fontId="26" fillId="19" borderId="120" xfId="0" applyFont="1" applyFill="1" applyBorder="1" applyAlignment="1">
      <alignment horizontal="center" vertical="center" wrapText="1"/>
    </xf>
    <xf numFmtId="0" fontId="26" fillId="9" borderId="120" xfId="0" applyFont="1" applyFill="1" applyBorder="1" applyAlignment="1">
      <alignment horizontal="center" vertical="center" wrapText="1"/>
    </xf>
    <xf numFmtId="0" fontId="26" fillId="19" borderId="12" xfId="0" applyFont="1" applyFill="1" applyBorder="1" applyAlignment="1">
      <alignment horizontal="center" vertical="center" wrapText="1"/>
    </xf>
    <xf numFmtId="0" fontId="26" fillId="19" borderId="0" xfId="0" applyFont="1" applyFill="1" applyAlignment="1">
      <alignment horizontal="center" vertical="center" wrapText="1"/>
    </xf>
    <xf numFmtId="0" fontId="26" fillId="19" borderId="121" xfId="0" applyFont="1" applyFill="1" applyBorder="1" applyAlignment="1">
      <alignment horizontal="center" vertical="center" wrapText="1"/>
    </xf>
    <xf numFmtId="0" fontId="26" fillId="9" borderId="121" xfId="0" applyFont="1" applyFill="1" applyBorder="1" applyAlignment="1">
      <alignment horizontal="center" vertical="center" wrapText="1"/>
    </xf>
    <xf numFmtId="0" fontId="26" fillId="19" borderId="95" xfId="0" applyFont="1" applyFill="1" applyBorder="1" applyAlignment="1">
      <alignment horizontal="center" vertical="center" wrapText="1"/>
    </xf>
    <xf numFmtId="0" fontId="26" fillId="19" borderId="70" xfId="0" applyFont="1" applyFill="1" applyBorder="1" applyAlignment="1">
      <alignment horizontal="center" vertical="center" wrapText="1"/>
    </xf>
    <xf numFmtId="0" fontId="26" fillId="19" borderId="123" xfId="0" applyFont="1" applyFill="1" applyBorder="1" applyAlignment="1">
      <alignment horizontal="center" vertical="center" wrapText="1"/>
    </xf>
    <xf numFmtId="0" fontId="26" fillId="9" borderId="123" xfId="0" applyFont="1" applyFill="1" applyBorder="1" applyAlignment="1">
      <alignment horizontal="center" vertical="center" wrapText="1"/>
    </xf>
    <xf numFmtId="0" fontId="2" fillId="10" borderId="122" xfId="0" applyFont="1" applyFill="1" applyBorder="1" applyAlignment="1">
      <alignment vertical="center" wrapText="1"/>
    </xf>
    <xf numFmtId="9" fontId="6" fillId="19" borderId="95" xfId="0" applyNumberFormat="1" applyFont="1" applyFill="1" applyBorder="1" applyAlignment="1">
      <alignment horizontal="center" vertical="center" wrapText="1"/>
    </xf>
    <xf numFmtId="9" fontId="26" fillId="19" borderId="95" xfId="0" applyNumberFormat="1" applyFont="1" applyFill="1" applyBorder="1" applyAlignment="1">
      <alignment horizontal="center" vertical="center" wrapText="1"/>
    </xf>
    <xf numFmtId="10" fontId="6" fillId="19" borderId="95" xfId="0" applyNumberFormat="1" applyFont="1" applyFill="1" applyBorder="1" applyAlignment="1">
      <alignment horizontal="center" vertical="center" wrapText="1"/>
    </xf>
    <xf numFmtId="10" fontId="26" fillId="19" borderId="95" xfId="0" applyNumberFormat="1" applyFont="1" applyFill="1" applyBorder="1" applyAlignment="1">
      <alignment horizontal="center" vertical="center" wrapText="1"/>
    </xf>
    <xf numFmtId="9" fontId="6" fillId="19" borderId="72" xfId="0" applyNumberFormat="1" applyFont="1" applyFill="1" applyBorder="1" applyAlignment="1">
      <alignment horizontal="center" vertical="center" wrapText="1"/>
    </xf>
    <xf numFmtId="9" fontId="6" fillId="9" borderId="72" xfId="0" applyNumberFormat="1" applyFont="1" applyFill="1" applyBorder="1" applyAlignment="1">
      <alignment horizontal="center" vertical="center" wrapText="1"/>
    </xf>
    <xf numFmtId="0" fontId="6" fillId="16" borderId="72" xfId="0" applyFont="1" applyFill="1" applyBorder="1" applyAlignment="1">
      <alignment horizontal="center" vertical="center" wrapText="1"/>
    </xf>
    <xf numFmtId="0" fontId="2" fillId="10" borderId="114" xfId="0" applyFont="1" applyFill="1" applyBorder="1" applyAlignment="1">
      <alignment vertical="center" wrapText="1"/>
    </xf>
    <xf numFmtId="0" fontId="27" fillId="10" borderId="114" xfId="0" applyFont="1" applyFill="1" applyBorder="1" applyAlignment="1">
      <alignment vertical="center" wrapText="1"/>
    </xf>
    <xf numFmtId="0" fontId="27" fillId="10" borderId="122" xfId="0" applyFont="1" applyFill="1" applyBorder="1" applyAlignment="1">
      <alignment vertical="center" wrapText="1"/>
    </xf>
    <xf numFmtId="169" fontId="6" fillId="19" borderId="72" xfId="0" applyNumberFormat="1" applyFont="1" applyFill="1" applyBorder="1" applyAlignment="1">
      <alignment horizontal="center" vertical="center" wrapText="1"/>
    </xf>
    <xf numFmtId="169" fontId="6" fillId="9" borderId="72" xfId="0" applyNumberFormat="1" applyFont="1" applyFill="1" applyBorder="1" applyAlignment="1">
      <alignment horizontal="center" vertical="center" wrapText="1"/>
    </xf>
    <xf numFmtId="0" fontId="30" fillId="0" borderId="0" xfId="0" applyFont="1" applyAlignment="1">
      <alignment horizontal="left" vertical="center"/>
    </xf>
    <xf numFmtId="0" fontId="18" fillId="5" borderId="0" xfId="0" applyFont="1" applyFill="1" applyBorder="1" applyAlignment="1" applyProtection="1">
      <alignment horizontal="left" vertical="top" wrapText="1"/>
    </xf>
    <xf numFmtId="0" fontId="0" fillId="5" borderId="0" xfId="0" applyFill="1" applyBorder="1" applyAlignment="1" applyProtection="1">
      <alignment horizontal="left" vertical="center" wrapText="1"/>
    </xf>
    <xf numFmtId="0" fontId="11" fillId="5" borderId="17" xfId="0" applyFont="1" applyFill="1" applyBorder="1" applyAlignment="1" applyProtection="1">
      <alignment horizontal="left" vertical="center"/>
    </xf>
    <xf numFmtId="0" fontId="11" fillId="5" borderId="18" xfId="0" applyFont="1" applyFill="1" applyBorder="1" applyAlignment="1" applyProtection="1">
      <alignment horizontal="left" vertical="center"/>
    </xf>
    <xf numFmtId="0" fontId="11" fillId="5" borderId="19" xfId="0" applyFont="1" applyFill="1" applyBorder="1" applyAlignment="1" applyProtection="1">
      <alignment horizontal="left" vertical="center"/>
    </xf>
    <xf numFmtId="0" fontId="11" fillId="5" borderId="17" xfId="0"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18"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7" xfId="0" applyFont="1" applyFill="1" applyBorder="1" applyAlignment="1" applyProtection="1">
      <alignment horizontal="left" vertical="top" wrapText="1"/>
    </xf>
    <xf numFmtId="0" fontId="2" fillId="5" borderId="13" xfId="0" applyFont="1" applyFill="1" applyBorder="1" applyAlignment="1" applyProtection="1">
      <alignment horizontal="center"/>
    </xf>
    <xf numFmtId="0" fontId="11" fillId="3" borderId="17" xfId="0" applyFont="1" applyFill="1" applyBorder="1" applyAlignment="1" applyProtection="1">
      <alignment horizontal="left" vertical="center"/>
    </xf>
    <xf numFmtId="0" fontId="11" fillId="3" borderId="18" xfId="0" applyFont="1" applyFill="1" applyBorder="1" applyAlignment="1" applyProtection="1">
      <alignment horizontal="left" vertical="center"/>
    </xf>
    <xf numFmtId="0" fontId="11" fillId="3" borderId="19" xfId="0" applyFont="1" applyFill="1" applyBorder="1" applyAlignment="1" applyProtection="1">
      <alignment horizontal="left" vertical="center"/>
    </xf>
    <xf numFmtId="0" fontId="13" fillId="5" borderId="0" xfId="0" applyFont="1" applyFill="1" applyBorder="1" applyAlignment="1" applyProtection="1">
      <alignment horizontal="left" vertical="top" wrapText="1"/>
    </xf>
    <xf numFmtId="0" fontId="11" fillId="3" borderId="17" xfId="0" applyFont="1" applyFill="1" applyBorder="1" applyAlignment="1" applyProtection="1">
      <alignment horizontal="center" vertical="center"/>
    </xf>
    <xf numFmtId="0" fontId="11" fillId="3" borderId="19" xfId="0" applyFont="1" applyFill="1" applyBorder="1" applyAlignment="1" applyProtection="1">
      <alignment horizontal="center" vertical="center"/>
    </xf>
    <xf numFmtId="0" fontId="18" fillId="5" borderId="0" xfId="0" applyFont="1" applyFill="1" applyBorder="1" applyAlignment="1" applyProtection="1">
      <alignment horizontal="center" vertical="center" wrapText="1"/>
    </xf>
    <xf numFmtId="0" fontId="18" fillId="5" borderId="0" xfId="0" applyFont="1" applyFill="1" applyAlignment="1" applyProtection="1">
      <alignment horizontal="left" vertical="top" wrapText="1"/>
    </xf>
    <xf numFmtId="0" fontId="14" fillId="3" borderId="17" xfId="0" applyFont="1" applyFill="1" applyBorder="1" applyAlignment="1" applyProtection="1">
      <alignment horizontal="center" vertical="center"/>
    </xf>
    <xf numFmtId="0" fontId="14" fillId="3" borderId="18"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0" fillId="3" borderId="0" xfId="0" applyFill="1" applyBorder="1" applyAlignment="1" applyProtection="1">
      <alignment horizontal="right" vertical="center" wrapText="1"/>
    </xf>
    <xf numFmtId="0" fontId="0" fillId="3" borderId="12" xfId="0" applyFill="1" applyBorder="1" applyAlignment="1" applyProtection="1">
      <alignment horizontal="right" vertical="center" wrapText="1"/>
    </xf>
    <xf numFmtId="0" fontId="0" fillId="5" borderId="0" xfId="0" applyFill="1" applyBorder="1" applyAlignment="1" applyProtection="1">
      <alignment horizontal="right" vertical="center" wrapText="1"/>
    </xf>
    <xf numFmtId="0" fontId="0" fillId="5" borderId="12" xfId="0" applyFill="1" applyBorder="1" applyAlignment="1" applyProtection="1">
      <alignment horizontal="right" vertical="center" wrapText="1"/>
    </xf>
    <xf numFmtId="0" fontId="13" fillId="3" borderId="0" xfId="0" applyFont="1" applyFill="1" applyBorder="1" applyAlignment="1" applyProtection="1">
      <alignment horizontal="left" vertical="top" wrapText="1"/>
    </xf>
    <xf numFmtId="0" fontId="0" fillId="0" borderId="2" xfId="0" applyBorder="1" applyAlignment="1" applyProtection="1">
      <alignment horizontal="center"/>
    </xf>
    <xf numFmtId="0" fontId="0" fillId="0" borderId="7" xfId="0" applyBorder="1" applyAlignment="1" applyProtection="1">
      <alignment horizontal="center"/>
    </xf>
    <xf numFmtId="0" fontId="4" fillId="0" borderId="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0" fillId="5" borderId="0" xfId="0" applyFill="1" applyBorder="1" applyAlignment="1" applyProtection="1">
      <alignment horizontal="left" wrapText="1"/>
    </xf>
    <xf numFmtId="0" fontId="11" fillId="5" borderId="84" xfId="0" applyFont="1" applyFill="1" applyBorder="1" applyAlignment="1" applyProtection="1">
      <alignment horizontal="right" vertical="center" wrapText="1"/>
    </xf>
    <xf numFmtId="0" fontId="11" fillId="5" borderId="0" xfId="0" applyFont="1" applyFill="1" applyBorder="1" applyAlignment="1" applyProtection="1">
      <alignment horizontal="right" vertical="center" wrapText="1"/>
    </xf>
    <xf numFmtId="0" fontId="16" fillId="3" borderId="20"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wrapText="1"/>
    </xf>
    <xf numFmtId="0" fontId="16" fillId="3" borderId="21" xfId="0" applyFont="1" applyFill="1" applyBorder="1" applyAlignment="1" applyProtection="1">
      <alignment horizontal="left" vertical="center" wrapText="1"/>
    </xf>
    <xf numFmtId="0" fontId="16" fillId="3" borderId="22"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16" fillId="3" borderId="25" xfId="0" applyFont="1" applyFill="1" applyBorder="1" applyAlignment="1" applyProtection="1">
      <alignment horizontal="left" vertical="center" wrapText="1"/>
    </xf>
    <xf numFmtId="0" fontId="16" fillId="3" borderId="26" xfId="0" applyFont="1" applyFill="1" applyBorder="1" applyAlignment="1" applyProtection="1">
      <alignment horizontal="left" vertical="center" wrapText="1"/>
    </xf>
    <xf numFmtId="0" fontId="13" fillId="5" borderId="0" xfId="0" applyFont="1" applyFill="1" applyBorder="1" applyAlignment="1" applyProtection="1">
      <alignment horizontal="left" vertical="center" wrapText="1"/>
    </xf>
    <xf numFmtId="164" fontId="15" fillId="5" borderId="9" xfId="0" applyNumberFormat="1" applyFont="1" applyFill="1" applyBorder="1" applyAlignment="1" applyProtection="1">
      <alignment horizontal="left" wrapText="1"/>
    </xf>
    <xf numFmtId="0" fontId="0" fillId="5" borderId="0" xfId="0" applyFill="1" applyBorder="1" applyAlignment="1" applyProtection="1">
      <alignment horizontal="right" wrapText="1"/>
    </xf>
    <xf numFmtId="0" fontId="0" fillId="5" borderId="12" xfId="0" applyFill="1" applyBorder="1" applyAlignment="1" applyProtection="1">
      <alignment horizontal="right" wrapText="1"/>
    </xf>
    <xf numFmtId="0" fontId="0" fillId="5" borderId="0" xfId="0" applyFill="1" applyBorder="1" applyAlignment="1" applyProtection="1">
      <alignment horizontal="center" vertical="center" wrapText="1"/>
    </xf>
    <xf numFmtId="0" fontId="18" fillId="5" borderId="0" xfId="0" applyFont="1" applyFill="1" applyBorder="1" applyAlignment="1" applyProtection="1">
      <alignment horizontal="left" vertical="center" wrapText="1"/>
    </xf>
    <xf numFmtId="164" fontId="15" fillId="5" borderId="0" xfId="0" applyNumberFormat="1" applyFont="1" applyFill="1" applyBorder="1" applyAlignment="1" applyProtection="1">
      <alignment horizontal="left" wrapText="1"/>
    </xf>
    <xf numFmtId="0" fontId="0" fillId="3" borderId="0" xfId="0" applyFill="1" applyBorder="1" applyAlignment="1" applyProtection="1">
      <alignment horizontal="center" vertical="center" wrapText="1"/>
    </xf>
    <xf numFmtId="0" fontId="0" fillId="10" borderId="51" xfId="0" applyFill="1" applyBorder="1" applyAlignment="1">
      <alignment horizontal="center"/>
    </xf>
    <xf numFmtId="0" fontId="0" fillId="10" borderId="58" xfId="0" applyFill="1" applyBorder="1" applyAlignment="1">
      <alignment horizontal="center"/>
    </xf>
    <xf numFmtId="0" fontId="0" fillId="10" borderId="52" xfId="0" applyFill="1" applyBorder="1" applyAlignment="1">
      <alignment horizontal="center"/>
    </xf>
    <xf numFmtId="0" fontId="0" fillId="10" borderId="66" xfId="0" applyFill="1" applyBorder="1" applyAlignment="1">
      <alignment horizontal="center"/>
    </xf>
    <xf numFmtId="0" fontId="0" fillId="10" borderId="67" xfId="0" applyFill="1" applyBorder="1" applyAlignment="1">
      <alignment horizontal="center"/>
    </xf>
    <xf numFmtId="0" fontId="0" fillId="10" borderId="64" xfId="0" applyFill="1" applyBorder="1" applyAlignment="1">
      <alignment horizontal="center"/>
    </xf>
    <xf numFmtId="0" fontId="0" fillId="10" borderId="65" xfId="0" applyFill="1" applyBorder="1" applyAlignment="1">
      <alignment horizontal="center"/>
    </xf>
    <xf numFmtId="0" fontId="0" fillId="0" borderId="3" xfId="0" applyBorder="1" applyAlignment="1" applyProtection="1">
      <alignment horizontal="center"/>
    </xf>
    <xf numFmtId="0" fontId="0" fillId="0" borderId="0" xfId="0" applyBorder="1" applyAlignment="1" applyProtection="1">
      <alignment horizontal="center"/>
    </xf>
    <xf numFmtId="0" fontId="0" fillId="0" borderId="5" xfId="0" applyBorder="1" applyAlignment="1" applyProtection="1">
      <alignment horizontal="center"/>
    </xf>
    <xf numFmtId="0" fontId="4" fillId="0" borderId="0" xfId="0" applyFont="1" applyBorder="1" applyAlignment="1" applyProtection="1">
      <alignment horizontal="center" vertical="center" wrapText="1"/>
    </xf>
    <xf numFmtId="0" fontId="0" fillId="5" borderId="84" xfId="0" applyFill="1" applyBorder="1" applyAlignment="1" applyProtection="1">
      <alignment horizontal="left" vertical="center"/>
    </xf>
    <xf numFmtId="0" fontId="0" fillId="5" borderId="0" xfId="0" applyFill="1" applyBorder="1" applyAlignment="1" applyProtection="1">
      <alignment horizontal="left" vertical="center"/>
    </xf>
    <xf numFmtId="0" fontId="0" fillId="5" borderId="12" xfId="0" applyFill="1" applyBorder="1" applyAlignment="1" applyProtection="1">
      <alignment horizontal="left" vertical="center"/>
    </xf>
    <xf numFmtId="0" fontId="17" fillId="5" borderId="0" xfId="0" applyFont="1" applyFill="1" applyBorder="1" applyAlignment="1" applyProtection="1">
      <alignment horizontal="left" vertical="center" wrapText="1"/>
    </xf>
    <xf numFmtId="0" fontId="18" fillId="5" borderId="0" xfId="0" applyFont="1" applyFill="1" applyBorder="1" applyAlignment="1" applyProtection="1">
      <alignment horizontal="center" vertical="top" wrapText="1"/>
    </xf>
    <xf numFmtId="0" fontId="17" fillId="5" borderId="0" xfId="0" applyFont="1" applyFill="1" applyBorder="1" applyAlignment="1" applyProtection="1">
      <alignment horizontal="center" vertical="top" wrapText="1"/>
    </xf>
    <xf numFmtId="0" fontId="12" fillId="3" borderId="7" xfId="0" applyFont="1" applyFill="1" applyBorder="1" applyAlignment="1">
      <alignment horizontal="left" vertical="top" wrapText="1"/>
    </xf>
    <xf numFmtId="0" fontId="12" fillId="3" borderId="0" xfId="0" applyFont="1" applyFill="1" applyBorder="1" applyAlignment="1">
      <alignment horizontal="left" vertical="center" wrapText="1"/>
    </xf>
    <xf numFmtId="0" fontId="21" fillId="3" borderId="20" xfId="0" applyFont="1" applyFill="1" applyBorder="1" applyAlignment="1" applyProtection="1">
      <alignment horizontal="left" vertical="top" wrapText="1"/>
    </xf>
    <xf numFmtId="0" fontId="21" fillId="3" borderId="2" xfId="0" applyFont="1" applyFill="1" applyBorder="1" applyAlignment="1" applyProtection="1">
      <alignment horizontal="left" vertical="top" wrapText="1"/>
    </xf>
    <xf numFmtId="0" fontId="21" fillId="3" borderId="21" xfId="0" applyFont="1" applyFill="1" applyBorder="1" applyAlignment="1" applyProtection="1">
      <alignment horizontal="left" vertical="top" wrapText="1"/>
    </xf>
    <xf numFmtId="0" fontId="21" fillId="3" borderId="22" xfId="0" applyFont="1" applyFill="1" applyBorder="1" applyAlignment="1" applyProtection="1">
      <alignment horizontal="left" vertical="top" wrapText="1"/>
    </xf>
    <xf numFmtId="0" fontId="21" fillId="3" borderId="0" xfId="0" applyFont="1" applyFill="1" applyBorder="1" applyAlignment="1" applyProtection="1">
      <alignment horizontal="left" vertical="top" wrapText="1"/>
    </xf>
    <xf numFmtId="0" fontId="21" fillId="3" borderId="23" xfId="0" applyFont="1" applyFill="1" applyBorder="1" applyAlignment="1" applyProtection="1">
      <alignment horizontal="left" vertical="top" wrapText="1"/>
    </xf>
    <xf numFmtId="0" fontId="21" fillId="3" borderId="24" xfId="0" applyFont="1" applyFill="1" applyBorder="1" applyAlignment="1" applyProtection="1">
      <alignment horizontal="left" vertical="top" wrapText="1"/>
    </xf>
    <xf numFmtId="0" fontId="21" fillId="3" borderId="25" xfId="0" applyFont="1" applyFill="1" applyBorder="1" applyAlignment="1" applyProtection="1">
      <alignment horizontal="left" vertical="top" wrapText="1"/>
    </xf>
    <xf numFmtId="0" fontId="21" fillId="3" borderId="26" xfId="0" applyFont="1" applyFill="1" applyBorder="1" applyAlignment="1" applyProtection="1">
      <alignment horizontal="left" vertical="top" wrapText="1"/>
    </xf>
    <xf numFmtId="0" fontId="17" fillId="5" borderId="0" xfId="0" applyFont="1" applyFill="1" applyBorder="1" applyAlignment="1" applyProtection="1">
      <alignment horizontal="left" vertical="top" wrapText="1"/>
    </xf>
    <xf numFmtId="0" fontId="0" fillId="10" borderId="53" xfId="0" applyFill="1" applyBorder="1" applyAlignment="1">
      <alignment horizontal="center"/>
    </xf>
    <xf numFmtId="0" fontId="0" fillId="10" borderId="85" xfId="0" applyFill="1" applyBorder="1" applyAlignment="1">
      <alignment horizontal="center"/>
    </xf>
    <xf numFmtId="0" fontId="0" fillId="10" borderId="54" xfId="0" applyFill="1" applyBorder="1" applyAlignment="1">
      <alignment horizontal="center"/>
    </xf>
    <xf numFmtId="9" fontId="6" fillId="19" borderId="98" xfId="0" applyNumberFormat="1" applyFont="1" applyFill="1" applyBorder="1" applyAlignment="1">
      <alignment horizontal="center" vertical="center" wrapText="1"/>
    </xf>
    <xf numFmtId="9" fontId="6" fillId="19" borderId="96" xfId="0" applyNumberFormat="1" applyFont="1" applyFill="1" applyBorder="1" applyAlignment="1">
      <alignment horizontal="center" vertical="center" wrapText="1"/>
    </xf>
    <xf numFmtId="169" fontId="6" fillId="19" borderId="124" xfId="0" applyNumberFormat="1" applyFont="1" applyFill="1" applyBorder="1" applyAlignment="1">
      <alignment horizontal="center" vertical="center" wrapText="1"/>
    </xf>
    <xf numFmtId="169" fontId="6" fillId="19" borderId="126" xfId="0" applyNumberFormat="1" applyFont="1" applyFill="1" applyBorder="1" applyAlignment="1">
      <alignment horizontal="center" vertical="center" wrapText="1"/>
    </xf>
    <xf numFmtId="169" fontId="6" fillId="19" borderId="125" xfId="0" applyNumberFormat="1" applyFont="1" applyFill="1" applyBorder="1" applyAlignment="1">
      <alignment horizontal="center" vertical="center" wrapText="1"/>
    </xf>
    <xf numFmtId="169" fontId="6" fillId="9" borderId="124" xfId="0" applyNumberFormat="1" applyFont="1" applyFill="1" applyBorder="1" applyAlignment="1">
      <alignment horizontal="center" vertical="center" wrapText="1"/>
    </xf>
    <xf numFmtId="169" fontId="6" fillId="9" borderId="126" xfId="0" applyNumberFormat="1" applyFont="1" applyFill="1" applyBorder="1" applyAlignment="1">
      <alignment horizontal="center" vertical="center" wrapText="1"/>
    </xf>
    <xf numFmtId="169" fontId="6" fillId="9" borderId="125" xfId="0" applyNumberFormat="1" applyFont="1" applyFill="1" applyBorder="1" applyAlignment="1">
      <alignment horizontal="center" vertical="center" wrapText="1"/>
    </xf>
    <xf numFmtId="9" fontId="6" fillId="19" borderId="97" xfId="0" applyNumberFormat="1" applyFont="1" applyFill="1" applyBorder="1" applyAlignment="1">
      <alignment horizontal="center" vertical="center" wrapText="1"/>
    </xf>
    <xf numFmtId="10" fontId="26" fillId="19" borderId="98" xfId="0" applyNumberFormat="1" applyFont="1" applyFill="1" applyBorder="1" applyAlignment="1">
      <alignment horizontal="center" vertical="center" wrapText="1"/>
    </xf>
    <xf numFmtId="10" fontId="26" fillId="19" borderId="97" xfId="0" applyNumberFormat="1" applyFont="1" applyFill="1" applyBorder="1" applyAlignment="1">
      <alignment horizontal="center" vertical="center" wrapText="1"/>
    </xf>
    <xf numFmtId="10" fontId="26" fillId="19" borderId="96" xfId="0" applyNumberFormat="1" applyFont="1" applyFill="1" applyBorder="1" applyAlignment="1">
      <alignment horizontal="center" vertical="center" wrapText="1"/>
    </xf>
    <xf numFmtId="9" fontId="26" fillId="19" borderId="115" xfId="0" applyNumberFormat="1" applyFont="1" applyFill="1" applyBorder="1" applyAlignment="1">
      <alignment horizontal="center" vertical="center" wrapText="1"/>
    </xf>
    <xf numFmtId="9" fontId="26" fillId="19" borderId="12" xfId="0" applyNumberFormat="1" applyFont="1" applyFill="1" applyBorder="1" applyAlignment="1">
      <alignment horizontal="center" vertical="center" wrapText="1"/>
    </xf>
    <xf numFmtId="9" fontId="26" fillId="19" borderId="95" xfId="0" applyNumberFormat="1" applyFont="1" applyFill="1" applyBorder="1" applyAlignment="1">
      <alignment horizontal="center" vertical="center" wrapText="1"/>
    </xf>
    <xf numFmtId="0" fontId="26" fillId="19" borderId="59" xfId="0" applyFont="1" applyFill="1" applyBorder="1" applyAlignment="1">
      <alignment horizontal="left" vertical="center" wrapText="1"/>
    </xf>
    <xf numFmtId="0" fontId="26" fillId="19" borderId="121" xfId="0" applyFont="1" applyFill="1" applyBorder="1" applyAlignment="1">
      <alignment horizontal="left" vertical="center" wrapText="1"/>
    </xf>
    <xf numFmtId="0" fontId="26" fillId="19" borderId="123" xfId="0" applyFont="1" applyFill="1" applyBorder="1" applyAlignment="1">
      <alignment horizontal="left" vertical="center" wrapText="1"/>
    </xf>
    <xf numFmtId="0" fontId="2" fillId="10" borderId="108" xfId="0" applyFont="1" applyFill="1" applyBorder="1" applyAlignment="1">
      <alignment vertical="center" wrapText="1"/>
    </xf>
    <xf numFmtId="0" fontId="2" fillId="10" borderId="122" xfId="0" applyFont="1" applyFill="1" applyBorder="1" applyAlignment="1">
      <alignment vertical="center" wrapText="1"/>
    </xf>
    <xf numFmtId="10" fontId="26" fillId="19" borderId="115" xfId="0" applyNumberFormat="1" applyFont="1" applyFill="1" applyBorder="1" applyAlignment="1">
      <alignment horizontal="center" vertical="center" wrapText="1"/>
    </xf>
    <xf numFmtId="10" fontId="26" fillId="19" borderId="95" xfId="0" applyNumberFormat="1" applyFont="1" applyFill="1" applyBorder="1" applyAlignment="1">
      <alignment horizontal="center" vertical="center" wrapText="1"/>
    </xf>
    <xf numFmtId="10" fontId="6" fillId="19" borderId="98" xfId="0" applyNumberFormat="1" applyFont="1" applyFill="1" applyBorder="1" applyAlignment="1">
      <alignment horizontal="center" vertical="center" wrapText="1"/>
    </xf>
    <xf numFmtId="10" fontId="6" fillId="19" borderId="96" xfId="0" applyNumberFormat="1" applyFont="1" applyFill="1" applyBorder="1" applyAlignment="1">
      <alignment horizontal="center" vertical="center" wrapText="1"/>
    </xf>
    <xf numFmtId="9" fontId="26" fillId="19" borderId="98" xfId="0" applyNumberFormat="1" applyFont="1" applyFill="1" applyBorder="1" applyAlignment="1">
      <alignment horizontal="center" vertical="center" wrapText="1"/>
    </xf>
    <xf numFmtId="9" fontId="26" fillId="19" borderId="96" xfId="0" applyNumberFormat="1" applyFont="1" applyFill="1" applyBorder="1" applyAlignment="1">
      <alignment horizontal="center" vertical="center" wrapText="1"/>
    </xf>
    <xf numFmtId="9" fontId="6" fillId="19" borderId="124" xfId="0" applyNumberFormat="1" applyFont="1" applyFill="1" applyBorder="1" applyAlignment="1">
      <alignment horizontal="center" vertical="center" wrapText="1"/>
    </xf>
    <xf numFmtId="9" fontId="6" fillId="19" borderId="125" xfId="0" applyNumberFormat="1" applyFont="1" applyFill="1" applyBorder="1" applyAlignment="1">
      <alignment horizontal="center" vertical="center" wrapText="1"/>
    </xf>
    <xf numFmtId="9" fontId="6" fillId="9" borderId="124" xfId="0" applyNumberFormat="1" applyFont="1" applyFill="1" applyBorder="1" applyAlignment="1">
      <alignment horizontal="center" vertical="center" wrapText="1"/>
    </xf>
    <xf numFmtId="9" fontId="6" fillId="9" borderId="125" xfId="0" applyNumberFormat="1" applyFont="1" applyFill="1" applyBorder="1" applyAlignment="1">
      <alignment horizontal="center" vertical="center" wrapText="1"/>
    </xf>
    <xf numFmtId="0" fontId="28" fillId="10" borderId="33" xfId="0" applyFont="1" applyFill="1" applyBorder="1" applyAlignment="1">
      <alignment horizontal="center"/>
    </xf>
    <xf numFmtId="0" fontId="28" fillId="10" borderId="34" xfId="0" applyFont="1" applyFill="1" applyBorder="1" applyAlignment="1">
      <alignment horizontal="center"/>
    </xf>
    <xf numFmtId="0" fontId="28" fillId="10" borderId="35" xfId="0" applyFont="1" applyFill="1" applyBorder="1" applyAlignment="1">
      <alignment horizontal="center"/>
    </xf>
    <xf numFmtId="0" fontId="28" fillId="10" borderId="36" xfId="0" applyFont="1" applyFill="1" applyBorder="1" applyAlignment="1">
      <alignment horizontal="center"/>
    </xf>
    <xf numFmtId="0" fontId="28" fillId="10" borderId="0" xfId="0" applyFont="1" applyFill="1" applyAlignment="1">
      <alignment horizontal="center"/>
    </xf>
    <xf numFmtId="0" fontId="28" fillId="10" borderId="37" xfId="0" applyFont="1" applyFill="1" applyBorder="1" applyAlignment="1">
      <alignment horizontal="center"/>
    </xf>
    <xf numFmtId="0" fontId="28" fillId="10" borderId="69" xfId="0" applyFont="1" applyFill="1" applyBorder="1" applyAlignment="1">
      <alignment horizontal="center"/>
    </xf>
    <xf numFmtId="0" fontId="28" fillId="10" borderId="70" xfId="0" applyFont="1" applyFill="1" applyBorder="1" applyAlignment="1">
      <alignment horizontal="center"/>
    </xf>
    <xf numFmtId="0" fontId="28" fillId="10" borderId="72" xfId="0" applyFont="1" applyFill="1" applyBorder="1" applyAlignment="1">
      <alignment horizontal="center"/>
    </xf>
    <xf numFmtId="0" fontId="2" fillId="10" borderId="116" xfId="0" applyFont="1" applyFill="1" applyBorder="1" applyAlignment="1">
      <alignment vertical="center" wrapText="1"/>
    </xf>
    <xf numFmtId="0" fontId="2" fillId="10" borderId="114" xfId="0" applyFont="1" applyFill="1" applyBorder="1" applyAlignment="1">
      <alignment vertical="center" wrapText="1"/>
    </xf>
    <xf numFmtId="10" fontId="6" fillId="19" borderId="117" xfId="0" applyNumberFormat="1" applyFont="1" applyFill="1" applyBorder="1" applyAlignment="1">
      <alignment horizontal="center" vertical="center" wrapText="1"/>
    </xf>
    <xf numFmtId="10" fontId="6" fillId="19" borderId="12" xfId="0" applyNumberFormat="1" applyFont="1" applyFill="1" applyBorder="1" applyAlignment="1">
      <alignment horizontal="center" vertical="center" wrapText="1"/>
    </xf>
    <xf numFmtId="10" fontId="6" fillId="19" borderId="95" xfId="0" applyNumberFormat="1" applyFont="1" applyFill="1" applyBorder="1" applyAlignment="1">
      <alignment horizontal="center" vertical="center" wrapText="1"/>
    </xf>
    <xf numFmtId="10" fontId="6" fillId="19" borderId="118" xfId="0" applyNumberFormat="1" applyFont="1" applyFill="1" applyBorder="1" applyAlignment="1">
      <alignment horizontal="center" vertical="center" wrapText="1"/>
    </xf>
    <xf numFmtId="10" fontId="6" fillId="19" borderId="97" xfId="0" applyNumberFormat="1" applyFont="1" applyFill="1" applyBorder="1" applyAlignment="1">
      <alignment horizontal="center" vertical="center" wrapText="1"/>
    </xf>
    <xf numFmtId="9" fontId="6" fillId="19" borderId="118" xfId="0" applyNumberFormat="1" applyFont="1" applyFill="1" applyBorder="1" applyAlignment="1">
      <alignment horizontal="center" vertical="center" wrapText="1"/>
    </xf>
  </cellXfs>
  <cellStyles count="5">
    <cellStyle name="Insatisfaisant" xfId="2" builtinId="27"/>
    <cellStyle name="Monétaire" xfId="1" builtinId="4"/>
    <cellStyle name="Monétaire 2" xfId="3" xr:uid="{E2242CA9-6B81-477A-B25F-66586CC8EAFE}"/>
    <cellStyle name="Normal" xfId="0" builtinId="0"/>
    <cellStyle name="Normal 2" xfId="4" xr:uid="{6E744054-C2F5-44BC-BFE6-54564DD5D496}"/>
  </cellStyles>
  <dxfs count="6">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FFFF99"/>
      <color rgb="FFC80000"/>
      <color rgb="FFFFCCFF"/>
      <color rgb="FFEAEAEA"/>
      <color rgb="FFECECEC"/>
      <color rgb="FFD8F8C0"/>
      <color rgb="FF89CCCC"/>
      <color rgb="FFECECCB"/>
      <color rgb="FF9A0000"/>
      <color rgb="FF81D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771525</xdr:colOff>
      <xdr:row>0</xdr:row>
      <xdr:rowOff>19050</xdr:rowOff>
    </xdr:from>
    <xdr:to>
      <xdr:col>20</xdr:col>
      <xdr:colOff>447675</xdr:colOff>
      <xdr:row>1</xdr:row>
      <xdr:rowOff>485775</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124200" y="19050"/>
          <a:ext cx="6781800"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CA" sz="1100"/>
        </a:p>
      </xdr:txBody>
    </xdr:sp>
    <xdr:clientData/>
  </xdr:twoCellAnchor>
  <xdr:twoCellAnchor>
    <xdr:from>
      <xdr:col>0</xdr:col>
      <xdr:colOff>7621</xdr:colOff>
      <xdr:row>0</xdr:row>
      <xdr:rowOff>1</xdr:rowOff>
    </xdr:from>
    <xdr:to>
      <xdr:col>29</xdr:col>
      <xdr:colOff>123092</xdr:colOff>
      <xdr:row>1</xdr:row>
      <xdr:rowOff>495300</xdr:rowOff>
    </xdr:to>
    <xdr:grpSp>
      <xdr:nvGrpSpPr>
        <xdr:cNvPr id="3" name="Groupe 2">
          <a:extLst>
            <a:ext uri="{FF2B5EF4-FFF2-40B4-BE49-F238E27FC236}">
              <a16:creationId xmlns:a16="http://schemas.microsoft.com/office/drawing/2014/main" id="{00000000-0008-0000-0000-000003000000}"/>
            </a:ext>
          </a:extLst>
        </xdr:cNvPr>
        <xdr:cNvGrpSpPr/>
      </xdr:nvGrpSpPr>
      <xdr:grpSpPr>
        <a:xfrm>
          <a:off x="7621" y="1"/>
          <a:ext cx="13052906" cy="1870212"/>
          <a:chOff x="1" y="1"/>
          <a:chExt cx="13072859" cy="1918961"/>
        </a:xfrm>
      </xdr:grpSpPr>
      <xdr:pic>
        <xdr:nvPicPr>
          <xdr:cNvPr id="9" name="Image 8" descr="BANDEAU pour EXCEL_V2.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rcRect r="452"/>
          <a:stretch>
            <a:fillRect/>
          </a:stretch>
        </xdr:blipFill>
        <xdr:spPr>
          <a:xfrm>
            <a:off x="1" y="1"/>
            <a:ext cx="13072859" cy="1918961"/>
          </a:xfrm>
          <a:prstGeom prst="rect">
            <a:avLst/>
          </a:prstGeom>
        </xdr:spPr>
      </xdr:pic>
      <xdr:sp macro="" textlink="">
        <xdr:nvSpPr>
          <xdr:cNvPr id="2" name="Rectangle 1">
            <a:extLst>
              <a:ext uri="{FF2B5EF4-FFF2-40B4-BE49-F238E27FC236}">
                <a16:creationId xmlns:a16="http://schemas.microsoft.com/office/drawing/2014/main" id="{00000000-0008-0000-0000-000002000000}"/>
              </a:ext>
            </a:extLst>
          </xdr:cNvPr>
          <xdr:cNvSpPr/>
        </xdr:nvSpPr>
        <xdr:spPr>
          <a:xfrm>
            <a:off x="7429687" y="1308538"/>
            <a:ext cx="120869" cy="45719"/>
          </a:xfrm>
          <a:prstGeom prst="rect">
            <a:avLst/>
          </a:prstGeom>
          <a:solidFill>
            <a:srgbClr val="D8F8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grpSp>
    <xdr:clientData/>
  </xdr:twoCellAnchor>
  <xdr:twoCellAnchor>
    <xdr:from>
      <xdr:col>24</xdr:col>
      <xdr:colOff>381001</xdr:colOff>
      <xdr:row>0</xdr:row>
      <xdr:rowOff>563217</xdr:rowOff>
    </xdr:from>
    <xdr:to>
      <xdr:col>25</xdr:col>
      <xdr:colOff>762001</xdr:colOff>
      <xdr:row>0</xdr:row>
      <xdr:rowOff>1134717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862392" y="563217"/>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28</xdr:col>
      <xdr:colOff>143436</xdr:colOff>
      <xdr:row>2</xdr:row>
      <xdr:rowOff>35660</xdr:rowOff>
    </xdr:to>
    <xdr:pic>
      <xdr:nvPicPr>
        <xdr:cNvPr id="3" name="Image 2" descr="BANDEAU_en_ pour EXCEL_V1.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0"/>
          <a:ext cx="13926111" cy="2083535"/>
        </a:xfrm>
        <a:prstGeom prst="rect">
          <a:avLst/>
        </a:prstGeom>
      </xdr:spPr>
    </xdr:pic>
    <xdr:clientData/>
  </xdr:twoCellAnchor>
  <xdr:twoCellAnchor>
    <xdr:from>
      <xdr:col>23</xdr:col>
      <xdr:colOff>400051</xdr:colOff>
      <xdr:row>0</xdr:row>
      <xdr:rowOff>628650</xdr:rowOff>
    </xdr:from>
    <xdr:to>
      <xdr:col>24</xdr:col>
      <xdr:colOff>866776</xdr:colOff>
      <xdr:row>0</xdr:row>
      <xdr:rowOff>1200150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9525001" y="628650"/>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84070</xdr:colOff>
      <xdr:row>93</xdr:row>
      <xdr:rowOff>22193</xdr:rowOff>
    </xdr:from>
    <xdr:to>
      <xdr:col>28</xdr:col>
      <xdr:colOff>598714</xdr:colOff>
      <xdr:row>144</xdr:row>
      <xdr:rowOff>169317</xdr:rowOff>
    </xdr:to>
    <xdr:pic>
      <xdr:nvPicPr>
        <xdr:cNvPr id="12" name="Image 11">
          <a:extLst>
            <a:ext uri="{FF2B5EF4-FFF2-40B4-BE49-F238E27FC236}">
              <a16:creationId xmlns:a16="http://schemas.microsoft.com/office/drawing/2014/main" id="{4E879F03-C7DB-486A-8CD3-C96026A1785E}"/>
            </a:ext>
          </a:extLst>
        </xdr:cNvPr>
        <xdr:cNvPicPr>
          <a:picLocks noChangeAspect="1"/>
        </xdr:cNvPicPr>
      </xdr:nvPicPr>
      <xdr:blipFill>
        <a:blip xmlns:r="http://schemas.openxmlformats.org/officeDocument/2006/relationships" r:embed="rId1"/>
        <a:stretch>
          <a:fillRect/>
        </a:stretch>
      </xdr:blipFill>
      <xdr:spPr>
        <a:xfrm>
          <a:off x="11514070" y="17738693"/>
          <a:ext cx="10420644" cy="9862624"/>
        </a:xfrm>
        <a:prstGeom prst="rect">
          <a:avLst/>
        </a:prstGeom>
      </xdr:spPr>
    </xdr:pic>
    <xdr:clientData/>
  </xdr:twoCellAnchor>
  <xdr:twoCellAnchor editAs="oneCell">
    <xdr:from>
      <xdr:col>1</xdr:col>
      <xdr:colOff>44824</xdr:colOff>
      <xdr:row>10</xdr:row>
      <xdr:rowOff>33618</xdr:rowOff>
    </xdr:from>
    <xdr:to>
      <xdr:col>5</xdr:col>
      <xdr:colOff>216723</xdr:colOff>
      <xdr:row>46</xdr:row>
      <xdr:rowOff>34575</xdr:rowOff>
    </xdr:to>
    <xdr:pic>
      <xdr:nvPicPr>
        <xdr:cNvPr id="6" name="Image 5">
          <a:extLst>
            <a:ext uri="{FF2B5EF4-FFF2-40B4-BE49-F238E27FC236}">
              <a16:creationId xmlns:a16="http://schemas.microsoft.com/office/drawing/2014/main" id="{9510D705-5EC1-4A9F-BA34-5AB03CF12056}"/>
            </a:ext>
          </a:extLst>
        </xdr:cNvPr>
        <xdr:cNvPicPr>
          <a:picLocks noChangeAspect="1"/>
        </xdr:cNvPicPr>
      </xdr:nvPicPr>
      <xdr:blipFill>
        <a:blip xmlns:r="http://schemas.openxmlformats.org/officeDocument/2006/relationships" r:embed="rId2"/>
        <a:stretch>
          <a:fillRect/>
        </a:stretch>
      </xdr:blipFill>
      <xdr:spPr>
        <a:xfrm>
          <a:off x="806824" y="1938618"/>
          <a:ext cx="3219899" cy="6858957"/>
        </a:xfrm>
        <a:prstGeom prst="rect">
          <a:avLst/>
        </a:prstGeom>
      </xdr:spPr>
    </xdr:pic>
    <xdr:clientData/>
  </xdr:twoCellAnchor>
  <xdr:twoCellAnchor editAs="oneCell">
    <xdr:from>
      <xdr:col>5</xdr:col>
      <xdr:colOff>504264</xdr:colOff>
      <xdr:row>9</xdr:row>
      <xdr:rowOff>168088</xdr:rowOff>
    </xdr:from>
    <xdr:to>
      <xdr:col>9</xdr:col>
      <xdr:colOff>638058</xdr:colOff>
      <xdr:row>49</xdr:row>
      <xdr:rowOff>131046</xdr:rowOff>
    </xdr:to>
    <xdr:pic>
      <xdr:nvPicPr>
        <xdr:cNvPr id="7" name="Image 6">
          <a:extLst>
            <a:ext uri="{FF2B5EF4-FFF2-40B4-BE49-F238E27FC236}">
              <a16:creationId xmlns:a16="http://schemas.microsoft.com/office/drawing/2014/main" id="{B2346808-1A0D-4495-AEEC-1B6D720D0462}"/>
            </a:ext>
          </a:extLst>
        </xdr:cNvPr>
        <xdr:cNvPicPr>
          <a:picLocks noChangeAspect="1"/>
        </xdr:cNvPicPr>
      </xdr:nvPicPr>
      <xdr:blipFill>
        <a:blip xmlns:r="http://schemas.openxmlformats.org/officeDocument/2006/relationships" r:embed="rId3"/>
        <a:stretch>
          <a:fillRect/>
        </a:stretch>
      </xdr:blipFill>
      <xdr:spPr>
        <a:xfrm>
          <a:off x="4314264" y="1882588"/>
          <a:ext cx="3181794" cy="75829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GW131"/>
  <sheetViews>
    <sheetView tabSelected="1" zoomScale="115" zoomScaleNormal="115" workbookViewId="0">
      <selection activeCell="AG58" sqref="AG58"/>
    </sheetView>
  </sheetViews>
  <sheetFormatPr baseColWidth="10" defaultColWidth="11.42578125" defaultRowHeight="15" x14ac:dyDescent="0.25"/>
  <cols>
    <col min="1" max="1" width="2" style="16" customWidth="1"/>
    <col min="2" max="2" width="4.28515625" style="16" customWidth="1"/>
    <col min="3" max="3" width="0.7109375" style="16" customWidth="1"/>
    <col min="4" max="4" width="4.28515625" style="16" customWidth="1"/>
    <col min="5" max="5" width="0.7109375" style="16" customWidth="1"/>
    <col min="6" max="6" width="7.140625" style="16" customWidth="1"/>
    <col min="7" max="7" width="2.7109375" style="16" customWidth="1"/>
    <col min="8" max="8" width="2.85546875" style="16" customWidth="1"/>
    <col min="9" max="9" width="6.5703125" style="16" customWidth="1"/>
    <col min="10" max="10" width="1.42578125" style="16" customWidth="1"/>
    <col min="11" max="11" width="2.85546875" style="16" customWidth="1"/>
    <col min="12" max="12" width="21.28515625" style="16" customWidth="1"/>
    <col min="13" max="13" width="6.7109375" style="16" customWidth="1"/>
    <col min="14" max="14" width="5.140625" style="16" customWidth="1"/>
    <col min="15" max="15" width="4.7109375" style="16" customWidth="1"/>
    <col min="16" max="16" width="5.7109375" style="16" customWidth="1"/>
    <col min="17" max="17" width="4.5703125" style="16" customWidth="1"/>
    <col min="18" max="18" width="0.7109375" style="16" customWidth="1"/>
    <col min="19" max="20" width="3.42578125" style="16" customWidth="1"/>
    <col min="21" max="21" width="4.5703125" style="16" customWidth="1"/>
    <col min="22" max="22" width="13.140625" style="16" customWidth="1"/>
    <col min="23" max="23" width="13.5703125" style="16" customWidth="1"/>
    <col min="24" max="24" width="9" style="16" customWidth="1"/>
    <col min="25" max="25" width="14.28515625" style="16" customWidth="1"/>
    <col min="26" max="26" width="14.28515625" style="15" customWidth="1"/>
    <col min="27" max="27" width="10" style="15" customWidth="1"/>
    <col min="28" max="28" width="9.140625" style="15" customWidth="1"/>
    <col min="29" max="29" width="14.28515625" style="15" customWidth="1"/>
    <col min="30" max="30" width="2" style="15" customWidth="1"/>
    <col min="31" max="200" width="11.42578125" style="15"/>
    <col min="201" max="16384" width="11.42578125" style="16"/>
  </cols>
  <sheetData>
    <row r="1" spans="1:205" ht="108" customHeight="1" x14ac:dyDescent="0.25">
      <c r="A1" s="13"/>
      <c r="B1" s="709"/>
      <c r="C1" s="14"/>
      <c r="D1" s="711"/>
      <c r="E1" s="711"/>
      <c r="F1" s="711"/>
      <c r="G1" s="711"/>
      <c r="H1" s="711"/>
      <c r="I1" s="711"/>
      <c r="J1" s="711"/>
      <c r="K1" s="711"/>
      <c r="L1" s="711"/>
      <c r="M1" s="711"/>
      <c r="N1" s="711"/>
      <c r="O1" s="711"/>
      <c r="P1" s="711"/>
      <c r="Q1" s="711"/>
      <c r="R1" s="711"/>
      <c r="S1" s="711"/>
      <c r="T1" s="711"/>
      <c r="U1" s="711"/>
      <c r="V1" s="709"/>
      <c r="W1" s="709"/>
      <c r="X1" s="709"/>
      <c r="Y1" s="709"/>
      <c r="Z1" s="544"/>
      <c r="AA1" s="544"/>
      <c r="AB1" s="544"/>
      <c r="AC1" s="544"/>
      <c r="AD1" s="547"/>
      <c r="AE1" s="571" t="s">
        <v>359</v>
      </c>
    </row>
    <row r="2" spans="1:205" ht="39.6" customHeight="1" x14ac:dyDescent="0.25">
      <c r="A2" s="17"/>
      <c r="B2" s="710"/>
      <c r="C2" s="18"/>
      <c r="D2" s="712"/>
      <c r="E2" s="712"/>
      <c r="F2" s="712"/>
      <c r="G2" s="712"/>
      <c r="H2" s="712"/>
      <c r="I2" s="712"/>
      <c r="J2" s="712"/>
      <c r="K2" s="712"/>
      <c r="L2" s="712"/>
      <c r="M2" s="712"/>
      <c r="N2" s="712"/>
      <c r="O2" s="712"/>
      <c r="P2" s="712"/>
      <c r="Q2" s="712"/>
      <c r="R2" s="712"/>
      <c r="S2" s="712"/>
      <c r="T2" s="712"/>
      <c r="U2" s="712"/>
      <c r="V2" s="710"/>
      <c r="W2" s="710"/>
      <c r="X2" s="710"/>
      <c r="Y2" s="710"/>
      <c r="Z2" s="548"/>
      <c r="AA2" s="548"/>
      <c r="AB2" s="548"/>
      <c r="AC2" s="548"/>
      <c r="AD2" s="549"/>
    </row>
    <row r="3" spans="1:205" ht="29.45" customHeight="1" thickBot="1" x14ac:dyDescent="0.4">
      <c r="A3" s="298"/>
      <c r="B3" s="299" t="s">
        <v>0</v>
      </c>
      <c r="C3" s="299"/>
      <c r="D3" s="299"/>
      <c r="E3" s="299"/>
      <c r="F3" s="300"/>
      <c r="G3" s="300"/>
      <c r="H3" s="300"/>
      <c r="I3" s="300"/>
      <c r="J3" s="300"/>
      <c r="K3" s="300"/>
      <c r="L3" s="300"/>
      <c r="M3" s="300"/>
      <c r="N3" s="300"/>
      <c r="O3" s="300"/>
      <c r="P3" s="300"/>
      <c r="Q3" s="552" t="str">
        <f>IF(I4&gt;=65,IF(COUNTBLANK(Q4:U4)&lt;3,"Il ne peut y avoir qu'un seul choix de réponse",IF(COUNTBLANK(Q4:U4)=4,"Inscrivez un X dans la case appropriée","")),"")</f>
        <v/>
      </c>
      <c r="R3" s="300"/>
      <c r="S3" s="550"/>
      <c r="T3" s="550"/>
      <c r="U3" s="550"/>
      <c r="V3" s="300"/>
      <c r="W3" s="300"/>
      <c r="X3" s="300"/>
      <c r="Y3" s="300"/>
      <c r="Z3" s="300"/>
      <c r="AA3" s="300"/>
      <c r="AB3" s="300"/>
      <c r="AC3" s="300"/>
      <c r="AD3" s="301"/>
      <c r="AE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7"/>
      <c r="DV3" s="297"/>
      <c r="DW3" s="297"/>
      <c r="DX3" s="297"/>
      <c r="DY3" s="297"/>
      <c r="DZ3" s="297"/>
      <c r="EA3" s="297"/>
      <c r="EB3" s="297"/>
      <c r="EC3" s="297"/>
      <c r="ED3" s="297"/>
      <c r="EE3" s="297"/>
      <c r="EF3" s="297"/>
      <c r="EG3" s="297"/>
      <c r="EH3" s="297"/>
      <c r="EI3" s="297"/>
      <c r="EJ3" s="297"/>
      <c r="EK3" s="297"/>
      <c r="EL3" s="297"/>
      <c r="EM3" s="297"/>
      <c r="EN3" s="297"/>
      <c r="EO3" s="297"/>
      <c r="EP3" s="297"/>
      <c r="EQ3" s="297"/>
      <c r="ER3" s="297"/>
      <c r="ES3" s="297"/>
      <c r="ET3" s="297"/>
      <c r="EU3" s="297"/>
      <c r="EV3" s="297"/>
      <c r="EW3" s="297"/>
      <c r="EX3" s="297"/>
      <c r="EY3" s="297"/>
      <c r="EZ3" s="297"/>
      <c r="FA3" s="297"/>
      <c r="FB3" s="297"/>
      <c r="FC3" s="297"/>
      <c r="FD3" s="297"/>
      <c r="FE3" s="297"/>
      <c r="FF3" s="297"/>
      <c r="FG3" s="297"/>
      <c r="FH3" s="297"/>
      <c r="FI3" s="297"/>
      <c r="FJ3" s="297"/>
      <c r="FK3" s="297"/>
      <c r="FL3" s="297"/>
      <c r="FM3" s="297"/>
      <c r="FN3" s="297"/>
      <c r="FO3" s="297"/>
      <c r="FP3" s="297"/>
      <c r="FQ3" s="297"/>
      <c r="FR3" s="297"/>
      <c r="FS3" s="297"/>
      <c r="FT3" s="297"/>
      <c r="FU3" s="297"/>
      <c r="FV3" s="297"/>
      <c r="FW3" s="297"/>
      <c r="FX3" s="297"/>
      <c r="FY3" s="297"/>
      <c r="FZ3" s="297"/>
      <c r="GA3" s="297"/>
      <c r="GB3" s="297"/>
      <c r="GC3" s="297"/>
      <c r="GD3" s="297"/>
      <c r="GE3" s="297"/>
      <c r="GF3" s="297"/>
      <c r="GG3" s="297"/>
      <c r="GH3" s="297"/>
      <c r="GI3" s="297"/>
      <c r="GJ3" s="297"/>
      <c r="GK3" s="297"/>
      <c r="GL3" s="297"/>
      <c r="GM3" s="297"/>
      <c r="GN3" s="297"/>
      <c r="GO3" s="297"/>
      <c r="GP3" s="297"/>
      <c r="GQ3" s="297"/>
      <c r="GR3" s="297"/>
    </row>
    <row r="4" spans="1:205" ht="28.15" customHeight="1" thickBot="1" x14ac:dyDescent="0.4">
      <c r="A4" s="439"/>
      <c r="B4" s="310"/>
      <c r="C4" s="434"/>
      <c r="D4" s="435"/>
      <c r="E4" s="447"/>
      <c r="F4" s="310"/>
      <c r="G4" s="310"/>
      <c r="H4" s="541" t="s">
        <v>346</v>
      </c>
      <c r="I4" s="568"/>
      <c r="J4" s="540" t="s">
        <v>347</v>
      </c>
      <c r="K4" s="543"/>
      <c r="L4" s="714" t="str">
        <f>IF(I4&gt;=65,"Êtes-vous inscrit à la RAMQ : ","")</f>
        <v/>
      </c>
      <c r="M4" s="715"/>
      <c r="N4" s="715"/>
      <c r="O4" s="715"/>
      <c r="P4" s="715"/>
      <c r="Q4" s="546"/>
      <c r="R4" s="538" t="str">
        <f>IF(I4&gt;=65,"Oui","")</f>
        <v/>
      </c>
      <c r="S4" s="551"/>
      <c r="T4" s="310"/>
      <c r="U4" s="546"/>
      <c r="V4" s="538" t="str">
        <f>IF(I4&gt;=65,"Non","")</f>
        <v/>
      </c>
      <c r="W4" s="310"/>
      <c r="X4" s="310"/>
      <c r="Y4" s="310"/>
      <c r="Z4" s="310"/>
      <c r="AA4" s="310"/>
      <c r="AB4" s="310"/>
      <c r="AC4" s="310"/>
      <c r="AD4" s="306"/>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row>
    <row r="5" spans="1:205" ht="4.9000000000000004" customHeight="1" x14ac:dyDescent="0.35">
      <c r="A5" s="447"/>
      <c r="B5" s="310"/>
      <c r="C5" s="434"/>
      <c r="D5" s="435"/>
      <c r="E5" s="447"/>
      <c r="F5" s="310"/>
      <c r="G5" s="310"/>
      <c r="H5" s="541"/>
      <c r="I5" s="415"/>
      <c r="J5" s="437"/>
      <c r="K5" s="447"/>
      <c r="L5" s="550"/>
      <c r="M5" s="550"/>
      <c r="N5" s="550"/>
      <c r="O5" s="550"/>
      <c r="P5" s="550"/>
      <c r="Q5" s="415"/>
      <c r="R5" s="538"/>
      <c r="S5" s="545"/>
      <c r="T5" s="545"/>
      <c r="U5" s="552"/>
      <c r="V5" s="552"/>
      <c r="W5" s="427"/>
      <c r="X5" s="448"/>
      <c r="Y5" s="538"/>
      <c r="Z5" s="553"/>
      <c r="AA5" s="310"/>
      <c r="AB5" s="310"/>
      <c r="AC5" s="310"/>
      <c r="AD5" s="306"/>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c r="CT5" s="297"/>
      <c r="CU5" s="297"/>
      <c r="CV5" s="297"/>
      <c r="CW5" s="297"/>
      <c r="CX5" s="297"/>
      <c r="CY5" s="297"/>
      <c r="CZ5" s="297"/>
      <c r="DA5" s="297"/>
      <c r="DB5" s="297"/>
      <c r="DC5" s="297"/>
      <c r="DD5" s="297"/>
      <c r="DE5" s="297"/>
      <c r="DF5" s="297"/>
      <c r="DG5" s="297"/>
      <c r="DH5" s="297"/>
      <c r="DI5" s="297"/>
      <c r="DJ5" s="297"/>
      <c r="DK5" s="297"/>
      <c r="DL5" s="297"/>
      <c r="DM5" s="297"/>
      <c r="DN5" s="297"/>
      <c r="DO5" s="297"/>
      <c r="DP5" s="297"/>
      <c r="DQ5" s="297"/>
      <c r="DR5" s="297"/>
      <c r="DS5" s="297"/>
      <c r="DT5" s="297"/>
      <c r="DU5" s="297"/>
      <c r="DV5" s="297"/>
      <c r="DW5" s="297"/>
      <c r="DX5" s="297"/>
      <c r="DY5" s="297"/>
      <c r="DZ5" s="297"/>
      <c r="EA5" s="297"/>
      <c r="EB5" s="297"/>
      <c r="EC5" s="297"/>
      <c r="ED5" s="297"/>
      <c r="EE5" s="297"/>
      <c r="EF5" s="297"/>
      <c r="EG5" s="297"/>
      <c r="EH5" s="297"/>
      <c r="EI5" s="297"/>
      <c r="EJ5" s="297"/>
      <c r="EK5" s="297"/>
      <c r="EL5" s="297"/>
      <c r="EM5" s="297"/>
      <c r="EN5" s="297"/>
      <c r="EO5" s="297"/>
      <c r="EP5" s="297"/>
      <c r="EQ5" s="297"/>
      <c r="ER5" s="297"/>
      <c r="ES5" s="297"/>
      <c r="ET5" s="297"/>
      <c r="EU5" s="297"/>
      <c r="EV5" s="297"/>
      <c r="EW5" s="297"/>
      <c r="EX5" s="297"/>
      <c r="EY5" s="297"/>
      <c r="EZ5" s="297"/>
      <c r="FA5" s="297"/>
      <c r="FB5" s="297"/>
      <c r="FC5" s="297"/>
      <c r="FD5" s="297"/>
      <c r="FE5" s="297"/>
      <c r="FF5" s="297"/>
      <c r="FG5" s="297"/>
      <c r="FH5" s="297"/>
      <c r="FI5" s="297"/>
      <c r="FJ5" s="297"/>
      <c r="FK5" s="297"/>
      <c r="FL5" s="297"/>
      <c r="FM5" s="297"/>
      <c r="FN5" s="297"/>
      <c r="FO5" s="297"/>
      <c r="FP5" s="297"/>
      <c r="FQ5" s="297"/>
      <c r="FR5" s="297"/>
      <c r="FS5" s="297"/>
      <c r="FT5" s="297"/>
      <c r="FU5" s="297"/>
      <c r="FV5" s="297"/>
      <c r="FW5" s="297"/>
      <c r="FX5" s="297"/>
      <c r="FY5" s="297"/>
      <c r="FZ5" s="297"/>
      <c r="GA5" s="297"/>
      <c r="GB5" s="297"/>
      <c r="GC5" s="297"/>
      <c r="GD5" s="297"/>
      <c r="GE5" s="297"/>
      <c r="GF5" s="297"/>
      <c r="GG5" s="297"/>
      <c r="GH5" s="297"/>
      <c r="GI5" s="297"/>
      <c r="GJ5" s="297"/>
      <c r="GK5" s="297"/>
      <c r="GL5" s="297"/>
      <c r="GM5" s="297"/>
      <c r="GN5" s="297"/>
      <c r="GO5" s="297"/>
      <c r="GP5" s="297"/>
      <c r="GQ5" s="297"/>
      <c r="GR5" s="297"/>
    </row>
    <row r="6" spans="1:205" ht="15" customHeight="1" x14ac:dyDescent="0.35">
      <c r="A6" s="310"/>
      <c r="B6" s="310"/>
      <c r="C6" s="310"/>
      <c r="D6" s="310"/>
      <c r="E6" s="310"/>
      <c r="F6" s="310"/>
      <c r="G6" s="310"/>
      <c r="H6" s="310"/>
      <c r="I6" s="310"/>
      <c r="J6" s="310"/>
      <c r="K6" s="310"/>
      <c r="L6" s="550"/>
      <c r="M6" s="550"/>
      <c r="N6" s="550"/>
      <c r="O6" s="550"/>
      <c r="P6" s="550"/>
      <c r="Q6" s="555" t="str">
        <f>IF(I4&gt;=65,"",IF(AND(I4&lt;65,U4="",Q4=""),"","Effacer le contenu des cellules ci-dessus"))</f>
        <v/>
      </c>
      <c r="R6" s="310"/>
      <c r="S6" s="310"/>
      <c r="T6" s="310"/>
      <c r="U6" s="310"/>
      <c r="V6" s="310"/>
      <c r="W6" s="310"/>
      <c r="X6" s="448"/>
      <c r="Y6" s="434"/>
      <c r="Z6" s="447"/>
      <c r="AA6" s="310"/>
      <c r="AB6" s="310"/>
      <c r="AC6" s="310"/>
      <c r="AD6" s="306"/>
      <c r="GS6" s="15"/>
      <c r="GT6" s="15"/>
      <c r="GU6" s="15"/>
      <c r="GV6" s="15"/>
      <c r="GW6" s="15"/>
    </row>
    <row r="7" spans="1:205" ht="30" hidden="1" customHeight="1" x14ac:dyDescent="0.35">
      <c r="A7" s="310"/>
      <c r="B7" s="310"/>
      <c r="C7" s="310"/>
      <c r="D7" s="310"/>
      <c r="E7" s="310"/>
      <c r="F7" s="310"/>
      <c r="G7" s="310"/>
      <c r="H7" s="310"/>
      <c r="I7" s="310"/>
      <c r="J7" s="310"/>
      <c r="K7" s="310"/>
      <c r="L7" s="550"/>
      <c r="M7" s="554"/>
      <c r="N7" s="554"/>
      <c r="O7" s="554"/>
      <c r="P7" s="554"/>
      <c r="Q7" s="310"/>
      <c r="R7" s="310"/>
      <c r="S7" s="310"/>
      <c r="T7" s="310"/>
      <c r="U7" s="310"/>
      <c r="V7" s="310"/>
      <c r="W7" s="310"/>
      <c r="X7" s="448"/>
      <c r="Y7" s="434"/>
      <c r="Z7" s="447"/>
      <c r="AA7" s="310"/>
      <c r="AB7" s="310"/>
      <c r="AC7" s="310"/>
      <c r="AD7" s="306"/>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c r="BT7" s="297"/>
      <c r="BU7" s="297"/>
      <c r="BV7" s="297"/>
      <c r="BW7" s="297"/>
      <c r="BX7" s="297"/>
      <c r="BY7" s="297"/>
      <c r="BZ7" s="297"/>
      <c r="CA7" s="297"/>
      <c r="CB7" s="297"/>
      <c r="CC7" s="297"/>
      <c r="CD7" s="297"/>
      <c r="CE7" s="297"/>
      <c r="CF7" s="297"/>
      <c r="CG7" s="297"/>
      <c r="CH7" s="297"/>
      <c r="CI7" s="297"/>
      <c r="CJ7" s="297"/>
      <c r="CK7" s="297"/>
      <c r="CL7" s="297"/>
      <c r="CM7" s="297"/>
      <c r="CN7" s="297"/>
      <c r="CO7" s="297"/>
      <c r="CP7" s="297"/>
      <c r="CQ7" s="297"/>
      <c r="CR7" s="297"/>
      <c r="CS7" s="297"/>
      <c r="CT7" s="297"/>
      <c r="CU7" s="297"/>
      <c r="CV7" s="297"/>
      <c r="CW7" s="297"/>
      <c r="CX7" s="297"/>
      <c r="CY7" s="297"/>
      <c r="CZ7" s="297"/>
      <c r="DA7" s="297"/>
      <c r="DB7" s="297"/>
      <c r="DC7" s="297"/>
      <c r="DD7" s="297"/>
      <c r="DE7" s="297"/>
      <c r="DF7" s="297"/>
      <c r="DG7" s="297"/>
      <c r="DH7" s="297"/>
      <c r="DI7" s="297"/>
      <c r="DJ7" s="297"/>
      <c r="DK7" s="297"/>
      <c r="DL7" s="297"/>
      <c r="DM7" s="297"/>
      <c r="DN7" s="297"/>
      <c r="DO7" s="297"/>
      <c r="DP7" s="297"/>
      <c r="DQ7" s="297"/>
      <c r="DR7" s="297"/>
      <c r="DS7" s="297"/>
      <c r="DT7" s="297"/>
      <c r="DU7" s="297"/>
      <c r="DV7" s="297"/>
      <c r="DW7" s="297"/>
      <c r="DX7" s="297"/>
      <c r="DY7" s="297"/>
      <c r="DZ7" s="297"/>
      <c r="EA7" s="297"/>
      <c r="EB7" s="297"/>
      <c r="EC7" s="297"/>
      <c r="ED7" s="297"/>
      <c r="EE7" s="297"/>
      <c r="EF7" s="297"/>
      <c r="EG7" s="297"/>
      <c r="EH7" s="297"/>
      <c r="EI7" s="297"/>
      <c r="EJ7" s="297"/>
      <c r="EK7" s="297"/>
      <c r="EL7" s="297"/>
      <c r="EM7" s="297"/>
      <c r="EN7" s="297"/>
      <c r="EO7" s="297"/>
      <c r="EP7" s="297"/>
      <c r="EQ7" s="297"/>
      <c r="ER7" s="297"/>
      <c r="ES7" s="297"/>
      <c r="ET7" s="297"/>
      <c r="EU7" s="297"/>
      <c r="EV7" s="297"/>
      <c r="EW7" s="297"/>
      <c r="EX7" s="297"/>
      <c r="EY7" s="297"/>
      <c r="EZ7" s="297"/>
      <c r="FA7" s="297"/>
      <c r="FB7" s="297"/>
      <c r="FC7" s="297"/>
      <c r="FD7" s="297"/>
      <c r="FE7" s="297"/>
      <c r="FF7" s="297"/>
      <c r="FG7" s="297"/>
      <c r="FH7" s="297"/>
      <c r="FI7" s="297"/>
      <c r="FJ7" s="297"/>
      <c r="FK7" s="297"/>
      <c r="FL7" s="297"/>
      <c r="FM7" s="297"/>
      <c r="FN7" s="297"/>
      <c r="FO7" s="297"/>
      <c r="FP7" s="297"/>
      <c r="FQ7" s="297"/>
      <c r="FR7" s="297"/>
      <c r="FS7" s="297"/>
      <c r="FT7" s="297"/>
      <c r="FU7" s="297"/>
      <c r="FV7" s="297"/>
      <c r="FW7" s="297"/>
      <c r="FX7" s="297"/>
      <c r="FY7" s="297"/>
      <c r="FZ7" s="297"/>
      <c r="GA7" s="297"/>
      <c r="GB7" s="297"/>
      <c r="GC7" s="297"/>
      <c r="GD7" s="297"/>
      <c r="GE7" s="297"/>
      <c r="GF7" s="297"/>
      <c r="GG7" s="297"/>
      <c r="GH7" s="297"/>
      <c r="GI7" s="297"/>
      <c r="GJ7" s="297"/>
      <c r="GK7" s="297"/>
      <c r="GL7" s="297"/>
      <c r="GM7" s="297"/>
      <c r="GN7" s="297"/>
      <c r="GO7" s="297"/>
      <c r="GP7" s="297"/>
      <c r="GQ7" s="297"/>
      <c r="GR7" s="297"/>
      <c r="GS7" s="297"/>
      <c r="GT7" s="297"/>
      <c r="GU7" s="297"/>
      <c r="GV7" s="297"/>
      <c r="GW7" s="297"/>
    </row>
    <row r="8" spans="1:205" ht="30" customHeight="1" thickBot="1" x14ac:dyDescent="0.3">
      <c r="A8" s="22"/>
      <c r="B8" s="713" t="s">
        <v>116</v>
      </c>
      <c r="C8" s="713"/>
      <c r="D8" s="713"/>
      <c r="E8" s="713"/>
      <c r="F8" s="713"/>
      <c r="G8" s="713"/>
      <c r="H8" s="713"/>
      <c r="I8" s="713"/>
      <c r="J8" s="713"/>
      <c r="K8" s="713"/>
      <c r="L8" s="713"/>
      <c r="M8" s="713"/>
      <c r="N8" s="23"/>
      <c r="O8" s="23"/>
      <c r="P8" s="23"/>
      <c r="Q8" s="24" t="s">
        <v>76</v>
      </c>
      <c r="R8" s="23"/>
      <c r="S8" s="23"/>
      <c r="T8" s="447"/>
      <c r="U8" s="23"/>
      <c r="V8" s="23"/>
      <c r="W8" s="447"/>
      <c r="X8" s="310"/>
      <c r="Y8" s="310"/>
      <c r="Z8" s="448"/>
      <c r="AA8" s="23"/>
      <c r="AB8" s="25"/>
      <c r="AC8" s="25"/>
      <c r="AD8" s="306"/>
      <c r="GS8" s="15"/>
      <c r="GT8" s="15"/>
      <c r="GU8" s="15"/>
    </row>
    <row r="9" spans="1:205" ht="30" customHeight="1" thickBot="1" x14ac:dyDescent="0.4">
      <c r="A9" s="22"/>
      <c r="B9" s="136"/>
      <c r="C9" s="27"/>
      <c r="D9" s="683" t="str">
        <f>Taux!B3</f>
        <v>Protection de base (module A)</v>
      </c>
      <c r="E9" s="684"/>
      <c r="F9" s="684"/>
      <c r="G9" s="684"/>
      <c r="H9" s="684"/>
      <c r="I9" s="684"/>
      <c r="J9" s="684"/>
      <c r="K9" s="684"/>
      <c r="L9" s="685"/>
      <c r="M9" s="28"/>
      <c r="N9" s="23"/>
      <c r="O9" s="23"/>
      <c r="P9" s="23"/>
      <c r="Q9" s="136"/>
      <c r="R9" s="29"/>
      <c r="S9" s="683" t="str">
        <f>Taux!C3</f>
        <v>Individuel</v>
      </c>
      <c r="T9" s="684"/>
      <c r="U9" s="684"/>
      <c r="V9" s="685"/>
      <c r="W9" s="310"/>
      <c r="X9" s="542"/>
      <c r="Y9" s="538"/>
      <c r="Z9" s="448"/>
      <c r="AA9" s="31"/>
      <c r="AB9" s="25"/>
      <c r="AC9" s="25"/>
      <c r="AD9" s="306"/>
      <c r="GS9" s="15"/>
      <c r="GT9" s="15"/>
      <c r="GU9" s="15"/>
      <c r="GV9" s="15"/>
      <c r="GW9" s="15"/>
    </row>
    <row r="10" spans="1:205" ht="3.75" customHeight="1" thickBot="1" x14ac:dyDescent="0.4">
      <c r="A10" s="22"/>
      <c r="B10" s="27"/>
      <c r="C10" s="27"/>
      <c r="D10" s="28"/>
      <c r="E10" s="28"/>
      <c r="F10" s="28"/>
      <c r="G10" s="28"/>
      <c r="H10" s="28"/>
      <c r="I10" s="28"/>
      <c r="J10" s="28"/>
      <c r="K10" s="28"/>
      <c r="L10" s="28"/>
      <c r="M10" s="28"/>
      <c r="N10" s="23"/>
      <c r="O10" s="23"/>
      <c r="P10" s="23"/>
      <c r="Q10" s="28"/>
      <c r="R10" s="29"/>
      <c r="S10" s="28"/>
      <c r="T10" s="435"/>
      <c r="U10" s="28"/>
      <c r="V10" s="28"/>
      <c r="W10" s="310"/>
      <c r="X10" s="310"/>
      <c r="Y10" s="310"/>
      <c r="Z10" s="448"/>
      <c r="AA10" s="31"/>
      <c r="AB10" s="25"/>
      <c r="AC10" s="25"/>
      <c r="AD10" s="306"/>
      <c r="GS10" s="15"/>
      <c r="GT10" s="15"/>
      <c r="GU10" s="15"/>
      <c r="GV10" s="15"/>
      <c r="GW10" s="15"/>
    </row>
    <row r="11" spans="1:205" ht="30" customHeight="1" thickBot="1" x14ac:dyDescent="0.4">
      <c r="A11" s="22"/>
      <c r="B11" s="136"/>
      <c r="C11" s="27"/>
      <c r="D11" s="683" t="str">
        <f>Taux!B4</f>
        <v>Protection régulière (module B)</v>
      </c>
      <c r="E11" s="684"/>
      <c r="F11" s="684"/>
      <c r="G11" s="684"/>
      <c r="H11" s="684"/>
      <c r="I11" s="684"/>
      <c r="J11" s="684"/>
      <c r="K11" s="684"/>
      <c r="L11" s="685"/>
      <c r="M11" s="681" t="str">
        <f>IF(COUNTBLANK(B9:B15)&lt;6,"Il ne peut y avoir qu'un seul choix de réponse",IF(COUNTBLANK(B9:B15)=7,"Vous devez faire un choix de réponse",""))</f>
        <v>Vous devez faire un choix de réponse</v>
      </c>
      <c r="N11" s="681"/>
      <c r="O11" s="681"/>
      <c r="P11" s="23"/>
      <c r="Q11" s="136"/>
      <c r="R11" s="29"/>
      <c r="S11" s="683" t="str">
        <f>Taux!C4</f>
        <v>Monoparental</v>
      </c>
      <c r="T11" s="684"/>
      <c r="U11" s="684"/>
      <c r="V11" s="685"/>
      <c r="W11" s="700" t="str">
        <f>IF(COUNTBLANK(Q9:Q15)&lt;6,"Il ne peut y avoir qu'un seul choix de réponse",IF(COUNTBLANK(Q9:Q15)=7,"Vous devez faire un choix de réponse",""))</f>
        <v>Vous devez faire un choix de réponse</v>
      </c>
      <c r="X11" s="700"/>
      <c r="Y11" s="310"/>
      <c r="Z11" s="31"/>
      <c r="AA11" s="305"/>
      <c r="AB11" s="312" t="s">
        <v>327</v>
      </c>
      <c r="AC11" s="457">
        <f>IF(AND(W11="",M11="",Q3=""),Taux!F22,0)</f>
        <v>0</v>
      </c>
      <c r="AD11" s="306"/>
      <c r="GS11" s="15"/>
      <c r="GT11" s="15"/>
      <c r="GU11" s="15"/>
      <c r="GV11" s="15"/>
      <c r="GW11" s="15"/>
    </row>
    <row r="12" spans="1:205" ht="3.75" customHeight="1" thickBot="1" x14ac:dyDescent="0.4">
      <c r="A12" s="22"/>
      <c r="B12" s="27"/>
      <c r="C12" s="27"/>
      <c r="D12" s="28"/>
      <c r="E12" s="28"/>
      <c r="F12" s="28"/>
      <c r="G12" s="28"/>
      <c r="H12" s="28"/>
      <c r="I12" s="28"/>
      <c r="J12" s="28"/>
      <c r="K12" s="28"/>
      <c r="L12" s="28"/>
      <c r="M12" s="681"/>
      <c r="N12" s="681"/>
      <c r="O12" s="681"/>
      <c r="P12" s="23"/>
      <c r="Q12" s="28"/>
      <c r="R12" s="29"/>
      <c r="S12" s="28"/>
      <c r="T12" s="435"/>
      <c r="U12" s="28"/>
      <c r="V12" s="28"/>
      <c r="W12" s="700"/>
      <c r="X12" s="700"/>
      <c r="Y12" s="310"/>
      <c r="Z12" s="31"/>
      <c r="AA12" s="447"/>
      <c r="AB12" s="447"/>
      <c r="AC12" s="310"/>
      <c r="AD12" s="306"/>
      <c r="GS12" s="15"/>
      <c r="GT12" s="15"/>
      <c r="GU12" s="15"/>
      <c r="GV12" s="15"/>
      <c r="GW12" s="15"/>
    </row>
    <row r="13" spans="1:205" ht="30" customHeight="1" thickBot="1" x14ac:dyDescent="0.4">
      <c r="A13" s="22"/>
      <c r="B13" s="136"/>
      <c r="C13" s="27"/>
      <c r="D13" s="683" t="str">
        <f>Taux!B5</f>
        <v>Protection enrichie (module C)</v>
      </c>
      <c r="E13" s="684"/>
      <c r="F13" s="684"/>
      <c r="G13" s="684"/>
      <c r="H13" s="684"/>
      <c r="I13" s="684"/>
      <c r="J13" s="684"/>
      <c r="K13" s="684"/>
      <c r="L13" s="685"/>
      <c r="M13" s="681"/>
      <c r="N13" s="681"/>
      <c r="O13" s="681"/>
      <c r="P13" s="23"/>
      <c r="Q13" s="136"/>
      <c r="R13" s="29"/>
      <c r="S13" s="683" t="str">
        <f>Taux!C5</f>
        <v>Familial</v>
      </c>
      <c r="T13" s="684"/>
      <c r="U13" s="684"/>
      <c r="V13" s="685"/>
      <c r="W13" s="700"/>
      <c r="X13" s="700"/>
      <c r="Y13" s="310"/>
      <c r="Z13" s="31"/>
      <c r="AA13" s="440"/>
      <c r="AB13" s="312" t="s">
        <v>324</v>
      </c>
      <c r="AC13" s="457">
        <f>26*AC11</f>
        <v>0</v>
      </c>
      <c r="AD13" s="306"/>
      <c r="GS13" s="15"/>
      <c r="GT13" s="15"/>
      <c r="GU13" s="15"/>
      <c r="GV13" s="15"/>
      <c r="GW13" s="15"/>
    </row>
    <row r="14" spans="1:205" ht="3.75" customHeight="1" thickBot="1" x14ac:dyDescent="0.4">
      <c r="A14" s="22"/>
      <c r="B14" s="27"/>
      <c r="C14" s="27"/>
      <c r="D14" s="28"/>
      <c r="E14" s="28"/>
      <c r="F14" s="28"/>
      <c r="G14" s="28"/>
      <c r="H14" s="28"/>
      <c r="I14" s="28"/>
      <c r="J14" s="28"/>
      <c r="K14" s="28"/>
      <c r="L14" s="28"/>
      <c r="M14" s="681"/>
      <c r="N14" s="681"/>
      <c r="O14" s="681"/>
      <c r="P14" s="23"/>
      <c r="Q14" s="28"/>
      <c r="R14" s="29"/>
      <c r="S14" s="28"/>
      <c r="T14" s="435"/>
      <c r="U14" s="28"/>
      <c r="V14" s="28"/>
      <c r="W14" s="700"/>
      <c r="X14" s="700"/>
      <c r="Y14" s="310"/>
      <c r="Z14" s="31"/>
      <c r="AA14" s="310"/>
      <c r="AB14" s="312"/>
      <c r="AC14" s="305"/>
      <c r="AD14" s="306"/>
      <c r="GS14" s="15"/>
      <c r="GT14" s="15"/>
      <c r="GU14" s="15"/>
      <c r="GV14" s="15"/>
      <c r="GW14" s="15"/>
    </row>
    <row r="15" spans="1:205" ht="30" customHeight="1" thickBot="1" x14ac:dyDescent="0.4">
      <c r="A15" s="22"/>
      <c r="B15" s="136"/>
      <c r="C15" s="27"/>
      <c r="D15" s="683" t="str">
        <f>Taux!B6</f>
        <v>Je suis couvert par l'assurance de mon conjoint</v>
      </c>
      <c r="E15" s="684"/>
      <c r="F15" s="684"/>
      <c r="G15" s="684"/>
      <c r="H15" s="684"/>
      <c r="I15" s="684"/>
      <c r="J15" s="684"/>
      <c r="K15" s="684"/>
      <c r="L15" s="685"/>
      <c r="M15" s="681"/>
      <c r="N15" s="681"/>
      <c r="O15" s="681"/>
      <c r="P15" s="23"/>
      <c r="Q15" s="136"/>
      <c r="R15" s="29"/>
      <c r="S15" s="683" t="str">
        <f>Taux!C6</f>
        <v>Couple</v>
      </c>
      <c r="T15" s="684"/>
      <c r="U15" s="684"/>
      <c r="V15" s="685"/>
      <c r="W15" s="30"/>
      <c r="X15" s="448"/>
      <c r="Y15" s="448"/>
      <c r="Z15" s="31"/>
      <c r="AA15" s="440"/>
      <c r="AB15" s="312"/>
      <c r="AC15" s="601" t="str">
        <f xml:space="preserve"> IF(AC11&gt;0,"Ce cout n'inclut pas la taxe de vente de 9 %","")</f>
        <v/>
      </c>
      <c r="AD15" s="306"/>
      <c r="AF15" s="135"/>
      <c r="GS15" s="15"/>
      <c r="GT15" s="15"/>
      <c r="GU15" s="15"/>
      <c r="GV15" s="15"/>
      <c r="GW15" s="15"/>
    </row>
    <row r="16" spans="1:205" ht="12.6" customHeight="1" x14ac:dyDescent="0.35">
      <c r="A16" s="22"/>
      <c r="B16" s="27"/>
      <c r="C16" s="27"/>
      <c r="D16" s="310"/>
      <c r="E16" s="310"/>
      <c r="F16" s="310"/>
      <c r="G16" s="310"/>
      <c r="H16" s="310"/>
      <c r="I16" s="310"/>
      <c r="J16" s="310"/>
      <c r="K16" s="310"/>
      <c r="L16" s="310"/>
      <c r="M16" s="23"/>
      <c r="N16" s="23"/>
      <c r="O16" s="23"/>
      <c r="P16" s="23"/>
      <c r="Q16" s="30"/>
      <c r="R16" s="33"/>
      <c r="S16" s="29"/>
      <c r="T16" s="448"/>
      <c r="U16" s="29"/>
      <c r="V16" s="29"/>
      <c r="W16" s="29"/>
      <c r="X16" s="29"/>
      <c r="Y16" s="29"/>
      <c r="Z16" s="31"/>
      <c r="AA16" s="31"/>
      <c r="AB16" s="34"/>
      <c r="AC16" s="25"/>
      <c r="AD16" s="306"/>
      <c r="GS16" s="15"/>
      <c r="GT16" s="15"/>
      <c r="GU16" s="15"/>
      <c r="GV16" s="15"/>
      <c r="GW16" s="15"/>
    </row>
    <row r="17" spans="1:205" ht="21" x14ac:dyDescent="0.35">
      <c r="A17" s="35"/>
      <c r="B17" s="36" t="s">
        <v>3</v>
      </c>
      <c r="C17" s="36"/>
      <c r="D17" s="37"/>
      <c r="E17" s="37"/>
      <c r="F17" s="37"/>
      <c r="G17" s="37"/>
      <c r="H17" s="37"/>
      <c r="I17" s="37"/>
      <c r="J17" s="37"/>
      <c r="K17" s="37"/>
      <c r="L17" s="37"/>
      <c r="M17" s="37"/>
      <c r="N17" s="37"/>
      <c r="O17" s="37"/>
      <c r="P17" s="37"/>
      <c r="Q17" s="37"/>
      <c r="R17" s="37"/>
      <c r="S17" s="37"/>
      <c r="T17" s="318"/>
      <c r="U17" s="37"/>
      <c r="V17" s="37"/>
      <c r="W17" s="37"/>
      <c r="X17" s="37"/>
      <c r="Y17" s="37"/>
      <c r="Z17" s="38"/>
      <c r="AA17" s="38"/>
      <c r="AB17" s="38"/>
      <c r="AC17" s="38"/>
      <c r="AD17" s="320"/>
      <c r="GS17" s="15"/>
      <c r="GT17" s="15"/>
      <c r="GU17" s="15"/>
      <c r="GV17" s="15"/>
      <c r="GW17" s="15"/>
    </row>
    <row r="18" spans="1:205" ht="30" customHeight="1" thickBot="1" x14ac:dyDescent="0.4">
      <c r="A18" s="40"/>
      <c r="B18" s="42" t="s">
        <v>89</v>
      </c>
      <c r="C18" s="41"/>
      <c r="D18" s="42"/>
      <c r="E18" s="43"/>
      <c r="F18" s="43"/>
      <c r="G18" s="43"/>
      <c r="H18" s="43"/>
      <c r="I18" s="43"/>
      <c r="J18" s="43"/>
      <c r="K18" s="43"/>
      <c r="L18" s="43"/>
      <c r="M18" s="43"/>
      <c r="N18" s="43"/>
      <c r="O18" s="43"/>
      <c r="P18" s="43"/>
      <c r="Q18" s="43"/>
      <c r="R18" s="43"/>
      <c r="S18" s="43" t="s">
        <v>87</v>
      </c>
      <c r="T18" s="324"/>
      <c r="U18" s="43"/>
      <c r="V18" s="43"/>
      <c r="W18" s="43"/>
      <c r="X18" s="43"/>
      <c r="Y18" s="43"/>
      <c r="Z18" s="44"/>
      <c r="AA18" s="44"/>
      <c r="AB18" s="44"/>
      <c r="AC18" s="44"/>
      <c r="AD18" s="45"/>
      <c r="GS18" s="15"/>
      <c r="GT18" s="15"/>
      <c r="GU18" s="15"/>
      <c r="GV18" s="15"/>
      <c r="GW18" s="15"/>
    </row>
    <row r="19" spans="1:205" ht="30" customHeight="1" thickBot="1" x14ac:dyDescent="0.4">
      <c r="A19" s="40"/>
      <c r="B19" s="136"/>
      <c r="C19" s="46"/>
      <c r="D19" s="693" t="str">
        <f>Taux!L3</f>
        <v>Aucune option</v>
      </c>
      <c r="E19" s="694"/>
      <c r="F19" s="694"/>
      <c r="G19" s="694"/>
      <c r="H19" s="694"/>
      <c r="I19" s="694"/>
      <c r="J19" s="694"/>
      <c r="K19" s="694"/>
      <c r="L19" s="695"/>
      <c r="M19" s="689" t="str">
        <f>IF(COUNTBLANK(B19:B23)&lt;4,"Il ne peut y avoir qu'un seul choix de réponse",IF(COUNTBLANK(B19:B23)=5,"Vous devez faire un choix de réponse",""))</f>
        <v>Vous devez faire un choix de réponse</v>
      </c>
      <c r="N19" s="689"/>
      <c r="O19" s="689"/>
      <c r="P19" s="43"/>
      <c r="Q19" s="43"/>
      <c r="R19" s="43"/>
      <c r="S19" s="701" t="str">
        <f>Taux!C9</f>
        <v/>
      </c>
      <c r="T19" s="702"/>
      <c r="U19" s="702"/>
      <c r="V19" s="703"/>
      <c r="W19" s="43"/>
      <c r="X19" s="43"/>
      <c r="Y19" s="43"/>
      <c r="Z19" s="44"/>
      <c r="AA19" s="44"/>
      <c r="AB19" s="44"/>
      <c r="AC19" s="44"/>
      <c r="AD19" s="45"/>
      <c r="AF19" s="135"/>
      <c r="GS19" s="15"/>
      <c r="GT19" s="15"/>
      <c r="GU19" s="15"/>
      <c r="GV19" s="15"/>
      <c r="GW19" s="15"/>
    </row>
    <row r="20" spans="1:205" ht="3.75" customHeight="1" thickBot="1" x14ac:dyDescent="0.4">
      <c r="A20" s="40"/>
      <c r="B20" s="46"/>
      <c r="C20" s="46"/>
      <c r="D20" s="47"/>
      <c r="E20" s="47"/>
      <c r="F20" s="47"/>
      <c r="G20" s="47"/>
      <c r="H20" s="47"/>
      <c r="I20" s="47"/>
      <c r="J20" s="47"/>
      <c r="K20" s="47"/>
      <c r="L20" s="47"/>
      <c r="M20" s="689"/>
      <c r="N20" s="689"/>
      <c r="O20" s="689"/>
      <c r="P20" s="43"/>
      <c r="Q20" s="43"/>
      <c r="R20" s="48"/>
      <c r="S20" s="48"/>
      <c r="T20" s="329"/>
      <c r="U20" s="49"/>
      <c r="V20" s="49"/>
      <c r="W20" s="43"/>
      <c r="X20" s="43"/>
      <c r="Y20" s="43"/>
      <c r="Z20" s="44"/>
      <c r="AA20" s="44"/>
      <c r="AB20" s="44"/>
      <c r="AC20" s="44"/>
      <c r="AD20" s="45"/>
      <c r="GS20" s="15"/>
      <c r="GT20" s="15"/>
      <c r="GU20" s="15"/>
      <c r="GV20" s="15"/>
      <c r="GW20" s="15"/>
    </row>
    <row r="21" spans="1:205" ht="30" customHeight="1" thickBot="1" x14ac:dyDescent="0.4">
      <c r="A21" s="40"/>
      <c r="B21" s="136"/>
      <c r="C21" s="46"/>
      <c r="D21" s="693" t="str">
        <f>Taux!L4</f>
        <v>Protection de base (Option 1)</v>
      </c>
      <c r="E21" s="694"/>
      <c r="F21" s="694"/>
      <c r="G21" s="694"/>
      <c r="H21" s="694"/>
      <c r="I21" s="694"/>
      <c r="J21" s="694"/>
      <c r="K21" s="694"/>
      <c r="L21" s="695"/>
      <c r="M21" s="689"/>
      <c r="N21" s="689"/>
      <c r="O21" s="689"/>
      <c r="P21" s="43"/>
      <c r="Q21" s="43"/>
      <c r="R21" s="43"/>
      <c r="S21" s="43"/>
      <c r="T21" s="324"/>
      <c r="U21" s="49"/>
      <c r="V21" s="49"/>
      <c r="W21" s="43"/>
      <c r="X21" s="43"/>
      <c r="Y21" s="43"/>
      <c r="Z21" s="44"/>
      <c r="AA21" s="44"/>
      <c r="AB21" s="44"/>
      <c r="AC21" s="44"/>
      <c r="AD21" s="45"/>
      <c r="GS21" s="15"/>
      <c r="GT21" s="15"/>
      <c r="GU21" s="15"/>
      <c r="GV21" s="15"/>
      <c r="GW21" s="15"/>
    </row>
    <row r="22" spans="1:205" ht="3.75" customHeight="1" thickBot="1" x14ac:dyDescent="0.4">
      <c r="A22" s="40"/>
      <c r="B22" s="46"/>
      <c r="C22" s="46"/>
      <c r="D22" s="47"/>
      <c r="E22" s="47"/>
      <c r="F22" s="47"/>
      <c r="G22" s="47"/>
      <c r="H22" s="47"/>
      <c r="I22" s="47"/>
      <c r="J22" s="47"/>
      <c r="K22" s="47"/>
      <c r="L22" s="47"/>
      <c r="M22" s="689"/>
      <c r="N22" s="689"/>
      <c r="O22" s="689"/>
      <c r="P22" s="43"/>
      <c r="Q22" s="43"/>
      <c r="R22" s="43"/>
      <c r="S22" s="43"/>
      <c r="T22" s="324"/>
      <c r="U22" s="49"/>
      <c r="V22" s="49"/>
      <c r="W22" s="43"/>
      <c r="X22" s="43"/>
      <c r="Y22" s="43"/>
      <c r="Z22" s="44"/>
      <c r="AA22" s="44"/>
      <c r="AB22" s="44"/>
      <c r="AC22" s="44"/>
      <c r="AD22" s="45"/>
      <c r="GS22" s="15"/>
      <c r="GT22" s="15"/>
      <c r="GU22" s="15"/>
      <c r="GV22" s="15"/>
      <c r="GW22" s="15"/>
    </row>
    <row r="23" spans="1:205" ht="30" customHeight="1" thickBot="1" x14ac:dyDescent="0.4">
      <c r="A23" s="40"/>
      <c r="B23" s="136"/>
      <c r="C23" s="46"/>
      <c r="D23" s="693" t="str">
        <f>Taux!L5</f>
        <v>Protection enrichie (Option 2)</v>
      </c>
      <c r="E23" s="694"/>
      <c r="F23" s="694"/>
      <c r="G23" s="694"/>
      <c r="H23" s="694"/>
      <c r="I23" s="694"/>
      <c r="J23" s="694"/>
      <c r="K23" s="694"/>
      <c r="L23" s="695"/>
      <c r="M23" s="689"/>
      <c r="N23" s="689"/>
      <c r="O23" s="689"/>
      <c r="P23" s="43"/>
      <c r="Q23" s="43"/>
      <c r="R23" s="43"/>
      <c r="S23" s="43"/>
      <c r="T23" s="324"/>
      <c r="U23" s="49"/>
      <c r="V23" s="49"/>
      <c r="W23" s="43"/>
      <c r="X23" s="43"/>
      <c r="Y23" s="43"/>
      <c r="Z23" s="44"/>
      <c r="AA23" s="44"/>
      <c r="AB23" s="50" t="s">
        <v>327</v>
      </c>
      <c r="AC23" s="458">
        <f>IF(AND(M19="",W11=""),Taux!O11,0)</f>
        <v>0</v>
      </c>
      <c r="AD23" s="45"/>
      <c r="AF23" s="135"/>
      <c r="GS23" s="15"/>
      <c r="GT23" s="15"/>
      <c r="GU23" s="15"/>
      <c r="GV23" s="15"/>
      <c r="GW23" s="15"/>
    </row>
    <row r="24" spans="1:205" ht="3.75" customHeight="1" thickBot="1" x14ac:dyDescent="0.4">
      <c r="A24" s="40"/>
      <c r="B24" s="46"/>
      <c r="C24" s="46"/>
      <c r="D24" s="47"/>
      <c r="E24" s="47"/>
      <c r="F24" s="47"/>
      <c r="G24" s="47"/>
      <c r="H24" s="47"/>
      <c r="I24" s="47"/>
      <c r="J24" s="47"/>
      <c r="K24" s="47"/>
      <c r="L24" s="47"/>
      <c r="M24" s="43"/>
      <c r="N24" s="43"/>
      <c r="O24" s="43"/>
      <c r="P24" s="43"/>
      <c r="Q24" s="43"/>
      <c r="R24" s="43"/>
      <c r="S24" s="43"/>
      <c r="T24" s="324"/>
      <c r="U24" s="49"/>
      <c r="V24" s="49"/>
      <c r="W24" s="43"/>
      <c r="X24" s="43"/>
      <c r="Y24" s="43"/>
      <c r="Z24" s="44"/>
      <c r="AA24" s="44"/>
      <c r="AB24" s="50"/>
      <c r="AC24" s="139"/>
      <c r="AD24" s="45"/>
      <c r="GS24" s="15"/>
      <c r="GT24" s="15"/>
      <c r="GU24" s="15"/>
      <c r="GV24" s="15"/>
      <c r="GW24" s="15"/>
    </row>
    <row r="25" spans="1:205" ht="30" customHeight="1" thickBot="1" x14ac:dyDescent="0.3">
      <c r="A25" s="40"/>
      <c r="B25" s="43"/>
      <c r="C25" s="43"/>
      <c r="D25" s="708" t="str">
        <f>IF(Taux!L12=TRUE,"Pour souscrire une assurance soins dentaires, vous devez souscrire une assurance maladie",IF(Taux!L$11=FALSE,"Pour avoir l'option2, vous devez souscrire la protection module B ou C en assurance maladie",""))</f>
        <v>Pour souscrire une assurance soins dentaires, vous devez souscrire une assurance maladie</v>
      </c>
      <c r="E25" s="708"/>
      <c r="F25" s="708"/>
      <c r="G25" s="708"/>
      <c r="H25" s="708"/>
      <c r="I25" s="708"/>
      <c r="J25" s="708"/>
      <c r="K25" s="708"/>
      <c r="L25" s="708"/>
      <c r="M25" s="708"/>
      <c r="N25" s="708"/>
      <c r="O25" s="708"/>
      <c r="P25" s="708"/>
      <c r="Q25" s="708"/>
      <c r="R25" s="43"/>
      <c r="S25" s="43"/>
      <c r="T25" s="324"/>
      <c r="U25" s="43"/>
      <c r="V25" s="43"/>
      <c r="W25" s="43"/>
      <c r="X25" s="43"/>
      <c r="Y25" s="43"/>
      <c r="Z25" s="44"/>
      <c r="AA25" s="44"/>
      <c r="AB25" s="50" t="s">
        <v>324</v>
      </c>
      <c r="AC25" s="458">
        <f>26*AC23</f>
        <v>0</v>
      </c>
      <c r="AD25" s="45"/>
      <c r="GS25" s="15"/>
      <c r="GT25" s="15"/>
      <c r="GU25" s="15"/>
      <c r="GV25" s="15"/>
      <c r="GW25" s="15"/>
    </row>
    <row r="26" spans="1:205" ht="30" customHeight="1" x14ac:dyDescent="0.25">
      <c r="A26" s="40"/>
      <c r="B26" s="43"/>
      <c r="C26" s="43"/>
      <c r="D26" s="52"/>
      <c r="E26" s="52"/>
      <c r="F26" s="52"/>
      <c r="G26" s="52"/>
      <c r="H26" s="52"/>
      <c r="I26" s="52"/>
      <c r="J26" s="52"/>
      <c r="K26" s="52"/>
      <c r="L26" s="52"/>
      <c r="M26" s="52"/>
      <c r="N26" s="52"/>
      <c r="O26" s="52"/>
      <c r="P26" s="52"/>
      <c r="Q26" s="52"/>
      <c r="R26" s="43"/>
      <c r="S26" s="43"/>
      <c r="T26" s="324"/>
      <c r="U26" s="43"/>
      <c r="V26" s="43"/>
      <c r="W26" s="43"/>
      <c r="X26" s="43"/>
      <c r="Y26" s="43"/>
      <c r="Z26" s="44"/>
      <c r="AA26" s="325"/>
      <c r="AB26" s="50"/>
      <c r="AC26" s="602" t="str">
        <f xml:space="preserve"> IF(AC23&gt;0,"Ce cout n'inclut pas la taxe de vente de 9 %","")</f>
        <v/>
      </c>
      <c r="AD26" s="45"/>
      <c r="GS26" s="15"/>
      <c r="GT26" s="15"/>
      <c r="GU26" s="15"/>
      <c r="GV26" s="15"/>
      <c r="GW26" s="15"/>
    </row>
    <row r="27" spans="1:205" ht="3" customHeight="1" x14ac:dyDescent="0.25">
      <c r="A27" s="54"/>
      <c r="B27" s="55"/>
      <c r="C27" s="55"/>
      <c r="D27" s="55"/>
      <c r="E27" s="55"/>
      <c r="F27" s="55"/>
      <c r="G27" s="55"/>
      <c r="H27" s="55"/>
      <c r="I27" s="55"/>
      <c r="J27" s="55"/>
      <c r="K27" s="55"/>
      <c r="L27" s="55"/>
      <c r="M27" s="55"/>
      <c r="N27" s="55"/>
      <c r="O27" s="55"/>
      <c r="P27" s="55"/>
      <c r="Q27" s="55"/>
      <c r="R27" s="55"/>
      <c r="S27" s="55"/>
      <c r="T27" s="335"/>
      <c r="U27" s="55"/>
      <c r="V27" s="55"/>
      <c r="W27" s="55"/>
      <c r="X27" s="55"/>
      <c r="Y27" s="55"/>
      <c r="Z27" s="56"/>
      <c r="AA27" s="56" t="str">
        <f xml:space="preserve"> IF(AC19&gt;0,"Ce cout n'inclut pas la taxe de 9%","")</f>
        <v/>
      </c>
      <c r="AB27" s="56"/>
      <c r="AC27" s="56"/>
      <c r="AD27" s="57"/>
      <c r="GS27" s="15"/>
      <c r="GT27" s="15"/>
      <c r="GU27" s="15"/>
      <c r="GV27" s="15"/>
      <c r="GW27" s="15"/>
    </row>
    <row r="28" spans="1:205" ht="3.75" customHeight="1" x14ac:dyDescent="0.25">
      <c r="A28" s="19"/>
      <c r="B28" s="20"/>
      <c r="C28" s="20"/>
      <c r="D28" s="20"/>
      <c r="E28" s="20"/>
      <c r="F28" s="20"/>
      <c r="G28" s="20"/>
      <c r="H28" s="20"/>
      <c r="I28" s="20"/>
      <c r="J28" s="20"/>
      <c r="K28" s="20"/>
      <c r="L28" s="20"/>
      <c r="M28" s="20"/>
      <c r="N28" s="20"/>
      <c r="O28" s="20"/>
      <c r="P28" s="20"/>
      <c r="Q28" s="20"/>
      <c r="R28" s="20"/>
      <c r="S28" s="20"/>
      <c r="T28" s="300"/>
      <c r="U28" s="20"/>
      <c r="V28" s="20"/>
      <c r="W28" s="20"/>
      <c r="X28" s="20"/>
      <c r="Y28" s="20"/>
      <c r="Z28" s="58"/>
      <c r="AA28" s="58"/>
      <c r="AB28" s="58"/>
      <c r="AC28" s="58"/>
      <c r="AD28" s="21"/>
      <c r="GS28" s="15"/>
      <c r="GT28" s="15"/>
      <c r="GU28" s="15"/>
      <c r="GV28" s="15"/>
      <c r="GW28" s="15"/>
    </row>
    <row r="29" spans="1:205" ht="30" customHeight="1" thickBot="1" x14ac:dyDescent="0.4">
      <c r="A29" s="22"/>
      <c r="B29" s="59" t="s">
        <v>1</v>
      </c>
      <c r="C29" s="59"/>
      <c r="D29" s="23"/>
      <c r="E29" s="23"/>
      <c r="F29" s="60"/>
      <c r="G29" s="60"/>
      <c r="H29" s="60"/>
      <c r="I29" s="60"/>
      <c r="J29" s="60"/>
      <c r="K29" s="23"/>
      <c r="L29" s="23"/>
      <c r="M29" s="23"/>
      <c r="N29" s="440"/>
      <c r="O29" s="440"/>
      <c r="P29" s="440"/>
      <c r="Q29" s="440"/>
      <c r="R29" s="440"/>
      <c r="S29" s="440"/>
      <c r="T29" s="440"/>
      <c r="U29" s="440"/>
      <c r="V29" s="440"/>
      <c r="W29" s="23"/>
      <c r="X29" s="23"/>
      <c r="Y29" s="23"/>
      <c r="Z29" s="31"/>
      <c r="AA29" s="31"/>
      <c r="AB29" s="31"/>
      <c r="AC29" s="31"/>
      <c r="AD29" s="26"/>
      <c r="GS29" s="15"/>
      <c r="GT29" s="15"/>
      <c r="GU29" s="15"/>
      <c r="GV29" s="15"/>
      <c r="GW29" s="15"/>
    </row>
    <row r="30" spans="1:205" ht="30" customHeight="1" thickBot="1" x14ac:dyDescent="0.3">
      <c r="A30" s="22"/>
      <c r="B30" s="696" t="s">
        <v>23</v>
      </c>
      <c r="C30" s="696"/>
      <c r="D30" s="696"/>
      <c r="E30" s="696"/>
      <c r="F30" s="696"/>
      <c r="G30" s="696"/>
      <c r="H30" s="696"/>
      <c r="I30" s="696"/>
      <c r="J30" s="696"/>
      <c r="K30" s="696"/>
      <c r="L30" s="696"/>
      <c r="M30" s="696"/>
      <c r="N30" s="706" t="s">
        <v>142</v>
      </c>
      <c r="O30" s="706"/>
      <c r="P30" s="706"/>
      <c r="Q30" s="706"/>
      <c r="R30" s="706"/>
      <c r="S30" s="706"/>
      <c r="T30" s="706"/>
      <c r="U30" s="707"/>
      <c r="V30" s="459">
        <f>IF(COUNTBLANK(B34:B42)=8,Taux!G27,0)</f>
        <v>0</v>
      </c>
      <c r="W30" s="23"/>
      <c r="X30" s="23"/>
      <c r="Y30" s="23"/>
      <c r="Z30" s="31"/>
      <c r="AA30" s="31"/>
      <c r="AB30" s="31"/>
      <c r="AC30" s="31"/>
      <c r="AD30" s="26"/>
      <c r="GS30" s="15"/>
      <c r="GT30" s="15"/>
      <c r="GU30" s="15"/>
      <c r="GV30" s="15"/>
      <c r="GW30" s="15"/>
    </row>
    <row r="31" spans="1:205" ht="30" customHeight="1" x14ac:dyDescent="0.25">
      <c r="A31" s="22"/>
      <c r="B31" s="61" t="s">
        <v>117</v>
      </c>
      <c r="C31" s="61"/>
      <c r="D31" s="23"/>
      <c r="E31" s="23"/>
      <c r="F31" s="23"/>
      <c r="G31" s="23"/>
      <c r="H31" s="23"/>
      <c r="I31" s="23"/>
      <c r="J31" s="23"/>
      <c r="K31" s="23"/>
      <c r="L31" s="23"/>
      <c r="M31" s="23"/>
      <c r="N31" s="23"/>
      <c r="O31" s="23"/>
      <c r="P31" s="31"/>
      <c r="Q31" s="31"/>
      <c r="R31" s="31"/>
      <c r="S31" s="31"/>
      <c r="T31" s="440"/>
      <c r="U31" s="62"/>
      <c r="V31" s="63"/>
      <c r="W31" s="31"/>
      <c r="X31" s="23"/>
      <c r="Y31" s="23"/>
      <c r="Z31" s="31"/>
      <c r="AA31" s="31"/>
      <c r="AB31" s="31"/>
      <c r="AC31" s="31"/>
      <c r="AD31" s="26"/>
      <c r="GS31" s="15"/>
      <c r="GT31" s="15"/>
      <c r="GU31" s="15"/>
      <c r="GV31" s="15"/>
      <c r="GW31" s="15"/>
    </row>
    <row r="32" spans="1:205" ht="15" hidden="1" customHeight="1" x14ac:dyDescent="0.25">
      <c r="A32" s="22"/>
      <c r="B32" s="440"/>
      <c r="C32" s="440"/>
      <c r="D32" s="440"/>
      <c r="E32" s="440"/>
      <c r="F32" s="440"/>
      <c r="G32" s="440"/>
      <c r="H32" s="440"/>
      <c r="I32" s="440"/>
      <c r="J32" s="440"/>
      <c r="K32" s="440"/>
      <c r="L32" s="440"/>
      <c r="M32" s="440"/>
      <c r="N32" s="440"/>
      <c r="O32" s="23"/>
      <c r="P32" s="31"/>
      <c r="Q32" s="31"/>
      <c r="R32" s="31"/>
      <c r="S32" s="31"/>
      <c r="T32" s="440"/>
      <c r="U32" s="62"/>
      <c r="V32" s="447"/>
      <c r="W32" s="447"/>
      <c r="X32" s="23"/>
      <c r="Y32" s="23"/>
      <c r="Z32" s="31"/>
      <c r="AA32" s="31"/>
      <c r="AB32" s="31"/>
      <c r="AC32" s="31"/>
      <c r="AD32" s="26"/>
      <c r="GS32" s="15"/>
      <c r="GT32" s="15"/>
      <c r="GU32" s="15"/>
      <c r="GV32" s="15"/>
      <c r="GW32" s="15"/>
    </row>
    <row r="33" spans="1:205" ht="3.6" customHeight="1" thickBot="1" x14ac:dyDescent="0.3">
      <c r="A33" s="22"/>
      <c r="B33" s="521"/>
      <c r="C33" s="436"/>
      <c r="D33" s="447"/>
      <c r="E33" s="447"/>
      <c r="F33" s="447"/>
      <c r="G33" s="447"/>
      <c r="H33" s="447"/>
      <c r="I33" s="447"/>
      <c r="J33" s="447"/>
      <c r="K33" s="447"/>
      <c r="L33" s="447"/>
      <c r="M33" s="447"/>
      <c r="N33" s="447"/>
      <c r="O33" s="23"/>
      <c r="P33" s="31"/>
      <c r="Q33" s="31"/>
      <c r="R33" s="31"/>
      <c r="S33" s="31"/>
      <c r="T33" s="440"/>
      <c r="U33" s="62"/>
      <c r="V33" s="63"/>
      <c r="W33" s="31"/>
      <c r="X33" s="23"/>
      <c r="Y33" s="23"/>
      <c r="Z33" s="31"/>
      <c r="AA33" s="31"/>
      <c r="AB33" s="31"/>
      <c r="AC33" s="31"/>
      <c r="AD33" s="26"/>
      <c r="GS33" s="15"/>
      <c r="GT33" s="15"/>
      <c r="GU33" s="15"/>
      <c r="GV33" s="15"/>
      <c r="GW33" s="15"/>
    </row>
    <row r="34" spans="1:205" ht="30" customHeight="1" thickBot="1" x14ac:dyDescent="0.3">
      <c r="A34" s="22"/>
      <c r="B34" s="438"/>
      <c r="C34" s="310"/>
      <c r="D34" s="683" t="str">
        <f>Taux!B31</f>
        <v>De l'Université Laval</v>
      </c>
      <c r="E34" s="684"/>
      <c r="F34" s="684"/>
      <c r="G34" s="684"/>
      <c r="H34" s="684"/>
      <c r="I34" s="684"/>
      <c r="J34" s="684"/>
      <c r="K34" s="684"/>
      <c r="L34" s="684"/>
      <c r="M34" s="684"/>
      <c r="N34" s="685"/>
      <c r="O34" s="440"/>
      <c r="P34" s="535"/>
      <c r="Q34" s="535"/>
      <c r="R34" s="31"/>
      <c r="S34" s="31"/>
      <c r="T34" s="440"/>
      <c r="U34" s="81" t="s">
        <v>343</v>
      </c>
      <c r="V34" s="285"/>
      <c r="W34" s="440"/>
      <c r="X34" s="31"/>
      <c r="Y34" s="31"/>
      <c r="Z34" s="31"/>
      <c r="AA34" s="31"/>
      <c r="AB34" s="31"/>
      <c r="AC34" s="31"/>
      <c r="AD34" s="26"/>
      <c r="GS34" s="15"/>
      <c r="GT34" s="15"/>
      <c r="GU34" s="15"/>
      <c r="GV34" s="15"/>
      <c r="GW34" s="15"/>
    </row>
    <row r="35" spans="1:205" ht="3.6" customHeight="1" thickBot="1" x14ac:dyDescent="0.3">
      <c r="A35" s="22"/>
      <c r="B35" s="310"/>
      <c r="C35" s="310"/>
      <c r="D35" s="436"/>
      <c r="E35" s="436"/>
      <c r="F35" s="447"/>
      <c r="G35" s="447"/>
      <c r="H35" s="447"/>
      <c r="I35" s="447"/>
      <c r="J35" s="447"/>
      <c r="K35" s="447"/>
      <c r="L35" s="447"/>
      <c r="M35" s="447"/>
      <c r="N35" s="440"/>
      <c r="O35" s="535"/>
      <c r="P35" s="535"/>
      <c r="Q35" s="535"/>
      <c r="R35" s="31"/>
      <c r="S35" s="31"/>
      <c r="T35" s="440"/>
      <c r="U35" s="31"/>
      <c r="V35" s="31"/>
      <c r="W35" s="31"/>
      <c r="X35" s="31"/>
      <c r="Y35" s="31"/>
      <c r="Z35" s="31"/>
      <c r="AA35" s="31"/>
      <c r="AB35" s="31"/>
      <c r="AC35" s="31"/>
      <c r="AD35" s="26"/>
      <c r="GS35" s="15"/>
      <c r="GT35" s="15"/>
      <c r="GU35" s="15"/>
      <c r="GV35" s="15"/>
      <c r="GW35" s="15"/>
    </row>
    <row r="36" spans="1:205" ht="26.25" customHeight="1" thickBot="1" x14ac:dyDescent="0.3">
      <c r="A36" s="22"/>
      <c r="B36" s="438"/>
      <c r="C36" s="310"/>
      <c r="D36" s="683" t="str">
        <f>Taux!B32</f>
        <v>Du collège LaSalle</v>
      </c>
      <c r="E36" s="684"/>
      <c r="F36" s="684"/>
      <c r="G36" s="684"/>
      <c r="H36" s="684"/>
      <c r="I36" s="684"/>
      <c r="J36" s="684"/>
      <c r="K36" s="684"/>
      <c r="L36" s="684"/>
      <c r="M36" s="684"/>
      <c r="N36" s="685"/>
      <c r="O36" s="699" t="str">
        <f>IF(COUNTBLANK(B34:B42)&lt;8,"Il ne peut y avoir qu'un seul choix de réponse",IF(COUNTBLANK(B34:B42)=9,"Vous devez faire un choix de réponse",""))</f>
        <v>Vous devez faire un choix de réponse</v>
      </c>
      <c r="P36" s="699"/>
      <c r="Q36" s="699"/>
      <c r="R36" s="31"/>
      <c r="S36" s="31"/>
      <c r="T36" s="440"/>
      <c r="U36" s="31"/>
      <c r="V36" s="31"/>
      <c r="W36" s="31"/>
      <c r="X36" s="31"/>
      <c r="Y36" s="31"/>
      <c r="Z36" s="31"/>
      <c r="AA36" s="31"/>
      <c r="AB36" s="32" t="s">
        <v>341</v>
      </c>
      <c r="AC36" s="460">
        <f>IF(O36="",ROUND(V34/1000*V30,2),0)</f>
        <v>0</v>
      </c>
      <c r="AD36" s="26"/>
      <c r="GS36" s="15"/>
      <c r="GT36" s="15"/>
      <c r="GU36" s="15"/>
      <c r="GV36" s="15"/>
      <c r="GW36" s="15"/>
    </row>
    <row r="37" spans="1:205" ht="3.75" customHeight="1" thickBot="1" x14ac:dyDescent="0.3">
      <c r="A37" s="22"/>
      <c r="B37" s="310"/>
      <c r="C37" s="310"/>
      <c r="D37" s="436"/>
      <c r="E37" s="436"/>
      <c r="F37" s="447"/>
      <c r="G37" s="447"/>
      <c r="H37" s="447"/>
      <c r="I37" s="447"/>
      <c r="J37" s="447"/>
      <c r="K37" s="447"/>
      <c r="L37" s="447"/>
      <c r="M37" s="447"/>
      <c r="N37" s="440"/>
      <c r="O37" s="699"/>
      <c r="P37" s="699"/>
      <c r="Q37" s="699"/>
      <c r="R37" s="31"/>
      <c r="S37" s="31"/>
      <c r="T37" s="440"/>
      <c r="U37" s="31"/>
      <c r="V37" s="31"/>
      <c r="W37" s="31"/>
      <c r="X37" s="31"/>
      <c r="Y37" s="31"/>
      <c r="Z37" s="31"/>
      <c r="AA37" s="31"/>
      <c r="AB37" s="31"/>
      <c r="AC37" s="31"/>
      <c r="AD37" s="26"/>
      <c r="GS37" s="15"/>
      <c r="GT37" s="15"/>
      <c r="GU37" s="15"/>
      <c r="GV37" s="15"/>
      <c r="GW37" s="15"/>
    </row>
    <row r="38" spans="1:205" ht="30" customHeight="1" thickBot="1" x14ac:dyDescent="0.3">
      <c r="A38" s="22"/>
      <c r="B38" s="438"/>
      <c r="C38" s="310"/>
      <c r="D38" s="683" t="str">
        <f>Taux!B33</f>
        <v>Du collège Trinité</v>
      </c>
      <c r="E38" s="684"/>
      <c r="F38" s="684"/>
      <c r="G38" s="684"/>
      <c r="H38" s="684"/>
      <c r="I38" s="684"/>
      <c r="J38" s="684"/>
      <c r="K38" s="684"/>
      <c r="L38" s="684"/>
      <c r="M38" s="684"/>
      <c r="N38" s="685"/>
      <c r="O38" s="699"/>
      <c r="P38" s="699"/>
      <c r="Q38" s="699"/>
      <c r="R38" s="31"/>
      <c r="S38" s="31"/>
      <c r="T38" s="440"/>
      <c r="U38" s="31" t="s">
        <v>101</v>
      </c>
      <c r="V38" s="31"/>
      <c r="W38" s="31"/>
      <c r="X38" s="31"/>
      <c r="Y38" s="31"/>
      <c r="Z38" s="31"/>
      <c r="AA38" s="440"/>
      <c r="AB38" s="454" t="s">
        <v>342</v>
      </c>
      <c r="AC38" s="460">
        <f>AC36*26</f>
        <v>0</v>
      </c>
      <c r="AD38" s="26"/>
      <c r="GS38" s="15"/>
      <c r="GT38" s="15"/>
      <c r="GU38" s="15"/>
      <c r="GV38" s="15"/>
      <c r="GW38" s="15"/>
    </row>
    <row r="39" spans="1:205" ht="3.75" customHeight="1" thickBot="1" x14ac:dyDescent="0.3">
      <c r="A39" s="439"/>
      <c r="B39" s="310"/>
      <c r="C39" s="310"/>
      <c r="D39" s="436"/>
      <c r="E39" s="436"/>
      <c r="F39" s="447"/>
      <c r="G39" s="447"/>
      <c r="H39" s="447"/>
      <c r="I39" s="447"/>
      <c r="J39" s="447"/>
      <c r="K39" s="447"/>
      <c r="L39" s="447"/>
      <c r="M39" s="447"/>
      <c r="N39" s="440"/>
      <c r="O39" s="699"/>
      <c r="P39" s="699"/>
      <c r="Q39" s="699"/>
      <c r="R39" s="440"/>
      <c r="S39" s="440"/>
      <c r="T39" s="440"/>
      <c r="U39" s="440"/>
      <c r="V39" s="440"/>
      <c r="W39" s="440"/>
      <c r="X39" s="440"/>
      <c r="Y39" s="440"/>
      <c r="Z39" s="440"/>
      <c r="AA39" s="440"/>
      <c r="AB39" s="440"/>
      <c r="AC39" s="440"/>
      <c r="AD39" s="306"/>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c r="BO39" s="297"/>
      <c r="BP39" s="297"/>
      <c r="BQ39" s="297"/>
      <c r="BR39" s="297"/>
      <c r="BS39" s="297"/>
      <c r="BT39" s="297"/>
      <c r="BU39" s="297"/>
      <c r="BV39" s="297"/>
      <c r="BW39" s="297"/>
      <c r="BX39" s="297"/>
      <c r="BY39" s="297"/>
      <c r="BZ39" s="297"/>
      <c r="CA39" s="297"/>
      <c r="CB39" s="297"/>
      <c r="CC39" s="297"/>
      <c r="CD39" s="297"/>
      <c r="CE39" s="297"/>
      <c r="CF39" s="297"/>
      <c r="CG39" s="297"/>
      <c r="CH39" s="297"/>
      <c r="CI39" s="297"/>
      <c r="CJ39" s="297"/>
      <c r="CK39" s="297"/>
      <c r="CL39" s="297"/>
      <c r="CM39" s="297"/>
      <c r="CN39" s="297"/>
      <c r="CO39" s="297"/>
      <c r="CP39" s="297"/>
      <c r="CQ39" s="297"/>
      <c r="CR39" s="297"/>
      <c r="CS39" s="297"/>
      <c r="CT39" s="297"/>
      <c r="CU39" s="297"/>
      <c r="CV39" s="297"/>
      <c r="CW39" s="297"/>
      <c r="CX39" s="297"/>
      <c r="CY39" s="297"/>
      <c r="CZ39" s="297"/>
      <c r="DA39" s="297"/>
      <c r="DB39" s="297"/>
      <c r="DC39" s="297"/>
      <c r="DD39" s="297"/>
      <c r="DE39" s="297"/>
      <c r="DF39" s="297"/>
      <c r="DG39" s="297"/>
      <c r="DH39" s="297"/>
      <c r="DI39" s="297"/>
      <c r="DJ39" s="297"/>
      <c r="DK39" s="297"/>
      <c r="DL39" s="297"/>
      <c r="DM39" s="297"/>
      <c r="DN39" s="297"/>
      <c r="DO39" s="297"/>
      <c r="DP39" s="297"/>
      <c r="DQ39" s="297"/>
      <c r="DR39" s="297"/>
      <c r="DS39" s="297"/>
      <c r="DT39" s="297"/>
      <c r="DU39" s="297"/>
      <c r="DV39" s="297"/>
      <c r="DW39" s="297"/>
      <c r="DX39" s="297"/>
      <c r="DY39" s="297"/>
      <c r="DZ39" s="297"/>
      <c r="EA39" s="297"/>
      <c r="EB39" s="297"/>
      <c r="EC39" s="297"/>
      <c r="ED39" s="297"/>
      <c r="EE39" s="297"/>
      <c r="EF39" s="297"/>
      <c r="EG39" s="297"/>
      <c r="EH39" s="297"/>
      <c r="EI39" s="297"/>
      <c r="EJ39" s="297"/>
      <c r="EK39" s="297"/>
      <c r="EL39" s="297"/>
      <c r="EM39" s="297"/>
      <c r="EN39" s="297"/>
      <c r="EO39" s="297"/>
      <c r="EP39" s="297"/>
      <c r="EQ39" s="297"/>
      <c r="ER39" s="297"/>
      <c r="ES39" s="297"/>
      <c r="ET39" s="297"/>
      <c r="EU39" s="297"/>
      <c r="EV39" s="297"/>
      <c r="EW39" s="297"/>
      <c r="EX39" s="297"/>
      <c r="EY39" s="297"/>
      <c r="EZ39" s="297"/>
      <c r="FA39" s="297"/>
      <c r="FB39" s="297"/>
      <c r="FC39" s="297"/>
      <c r="FD39" s="297"/>
      <c r="FE39" s="297"/>
      <c r="FF39" s="297"/>
      <c r="FG39" s="297"/>
      <c r="FH39" s="297"/>
      <c r="FI39" s="297"/>
      <c r="FJ39" s="297"/>
      <c r="FK39" s="297"/>
      <c r="FL39" s="297"/>
      <c r="FM39" s="297"/>
      <c r="FN39" s="297"/>
      <c r="FO39" s="297"/>
      <c r="FP39" s="297"/>
      <c r="FQ39" s="297"/>
      <c r="FR39" s="297"/>
      <c r="FS39" s="297"/>
      <c r="FT39" s="297"/>
      <c r="FU39" s="297"/>
      <c r="FV39" s="297"/>
      <c r="FW39" s="297"/>
      <c r="FX39" s="297"/>
      <c r="FY39" s="297"/>
      <c r="FZ39" s="297"/>
      <c r="GA39" s="297"/>
      <c r="GB39" s="297"/>
      <c r="GC39" s="297"/>
      <c r="GD39" s="297"/>
      <c r="GE39" s="297"/>
      <c r="GF39" s="297"/>
      <c r="GG39" s="297"/>
      <c r="GH39" s="297"/>
      <c r="GI39" s="297"/>
      <c r="GJ39" s="297"/>
      <c r="GK39" s="297"/>
      <c r="GL39" s="297"/>
      <c r="GM39" s="297"/>
      <c r="GN39" s="297"/>
      <c r="GO39" s="297"/>
      <c r="GP39" s="297"/>
      <c r="GQ39" s="297"/>
      <c r="GR39" s="297"/>
      <c r="GS39" s="297"/>
      <c r="GT39" s="297"/>
      <c r="GU39" s="297"/>
      <c r="GV39" s="297"/>
      <c r="GW39" s="297"/>
    </row>
    <row r="40" spans="1:205" ht="31.5" customHeight="1" thickBot="1" x14ac:dyDescent="0.3">
      <c r="A40" s="439"/>
      <c r="B40" s="438"/>
      <c r="C40" s="310"/>
      <c r="D40" s="683" t="str">
        <f>Taux!B34</f>
        <v>De l'ITHQ ou de l'ITAQ</v>
      </c>
      <c r="E40" s="684"/>
      <c r="F40" s="684"/>
      <c r="G40" s="684"/>
      <c r="H40" s="684"/>
      <c r="I40" s="684"/>
      <c r="J40" s="684"/>
      <c r="K40" s="684"/>
      <c r="L40" s="684"/>
      <c r="M40" s="684"/>
      <c r="N40" s="685"/>
      <c r="O40" s="699"/>
      <c r="P40" s="699"/>
      <c r="Q40" s="699"/>
      <c r="R40" s="440"/>
      <c r="S40" s="440"/>
      <c r="T40" s="440"/>
      <c r="U40" s="440" t="s">
        <v>101</v>
      </c>
      <c r="V40" s="440"/>
      <c r="W40" s="440"/>
      <c r="X40" s="440"/>
      <c r="Y40" s="440"/>
      <c r="Z40" s="440"/>
      <c r="AA40" s="440"/>
      <c r="AB40" s="440"/>
      <c r="AC40" s="601" t="str">
        <f xml:space="preserve"> IF(AC36&gt;0,"Ce cout n'inclut pas la taxe de ente de 9 %","")</f>
        <v/>
      </c>
      <c r="AD40" s="306"/>
      <c r="AE40" s="297"/>
      <c r="AF40" s="297"/>
      <c r="AG40" s="297"/>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c r="BM40" s="297"/>
      <c r="BN40" s="297"/>
      <c r="BO40" s="297"/>
      <c r="BP40" s="297"/>
      <c r="BQ40" s="297"/>
      <c r="BR40" s="297"/>
      <c r="BS40" s="297"/>
      <c r="BT40" s="297"/>
      <c r="BU40" s="297"/>
      <c r="BV40" s="297"/>
      <c r="BW40" s="297"/>
      <c r="BX40" s="297"/>
      <c r="BY40" s="297"/>
      <c r="BZ40" s="297"/>
      <c r="CA40" s="297"/>
      <c r="CB40" s="297"/>
      <c r="CC40" s="297"/>
      <c r="CD40" s="297"/>
      <c r="CE40" s="297"/>
      <c r="CF40" s="297"/>
      <c r="CG40" s="297"/>
      <c r="CH40" s="297"/>
      <c r="CI40" s="297"/>
      <c r="CJ40" s="297"/>
      <c r="CK40" s="297"/>
      <c r="CL40" s="297"/>
      <c r="CM40" s="297"/>
      <c r="CN40" s="297"/>
      <c r="CO40" s="297"/>
      <c r="CP40" s="297"/>
      <c r="CQ40" s="297"/>
      <c r="CR40" s="297"/>
      <c r="CS40" s="297"/>
      <c r="CT40" s="297"/>
      <c r="CU40" s="297"/>
      <c r="CV40" s="297"/>
      <c r="CW40" s="297"/>
      <c r="CX40" s="297"/>
      <c r="CY40" s="297"/>
      <c r="CZ40" s="297"/>
      <c r="DA40" s="297"/>
      <c r="DB40" s="297"/>
      <c r="DC40" s="297"/>
      <c r="DD40" s="297"/>
      <c r="DE40" s="297"/>
      <c r="DF40" s="297"/>
      <c r="DG40" s="297"/>
      <c r="DH40" s="297"/>
      <c r="DI40" s="297"/>
      <c r="DJ40" s="297"/>
      <c r="DK40" s="297"/>
      <c r="DL40" s="297"/>
      <c r="DM40" s="297"/>
      <c r="DN40" s="297"/>
      <c r="DO40" s="297"/>
      <c r="DP40" s="297"/>
      <c r="DQ40" s="297"/>
      <c r="DR40" s="297"/>
      <c r="DS40" s="297"/>
      <c r="DT40" s="297"/>
      <c r="DU40" s="297"/>
      <c r="DV40" s="297"/>
      <c r="DW40" s="297"/>
      <c r="DX40" s="297"/>
      <c r="DY40" s="297"/>
      <c r="DZ40" s="297"/>
      <c r="EA40" s="297"/>
      <c r="EB40" s="297"/>
      <c r="EC40" s="297"/>
      <c r="ED40" s="297"/>
      <c r="EE40" s="297"/>
      <c r="EF40" s="297"/>
      <c r="EG40" s="297"/>
      <c r="EH40" s="297"/>
      <c r="EI40" s="297"/>
      <c r="EJ40" s="297"/>
      <c r="EK40" s="297"/>
      <c r="EL40" s="297"/>
      <c r="EM40" s="297"/>
      <c r="EN40" s="297"/>
      <c r="EO40" s="297"/>
      <c r="EP40" s="297"/>
      <c r="EQ40" s="297"/>
      <c r="ER40" s="297"/>
      <c r="ES40" s="297"/>
      <c r="ET40" s="297"/>
      <c r="EU40" s="297"/>
      <c r="EV40" s="297"/>
      <c r="EW40" s="297"/>
      <c r="EX40" s="297"/>
      <c r="EY40" s="297"/>
      <c r="EZ40" s="297"/>
      <c r="FA40" s="297"/>
      <c r="FB40" s="297"/>
      <c r="FC40" s="297"/>
      <c r="FD40" s="297"/>
      <c r="FE40" s="297"/>
      <c r="FF40" s="297"/>
      <c r="FG40" s="297"/>
      <c r="FH40" s="297"/>
      <c r="FI40" s="297"/>
      <c r="FJ40" s="297"/>
      <c r="FK40" s="297"/>
      <c r="FL40" s="297"/>
      <c r="FM40" s="297"/>
      <c r="FN40" s="297"/>
      <c r="FO40" s="297"/>
      <c r="FP40" s="297"/>
      <c r="FQ40" s="297"/>
      <c r="FR40" s="297"/>
      <c r="FS40" s="297"/>
      <c r="FT40" s="297"/>
      <c r="FU40" s="297"/>
      <c r="FV40" s="297"/>
      <c r="FW40" s="297"/>
      <c r="FX40" s="297"/>
      <c r="FY40" s="297"/>
      <c r="FZ40" s="297"/>
      <c r="GA40" s="297"/>
      <c r="GB40" s="297"/>
      <c r="GC40" s="297"/>
      <c r="GD40" s="297"/>
      <c r="GE40" s="297"/>
      <c r="GF40" s="297"/>
      <c r="GG40" s="297"/>
      <c r="GH40" s="297"/>
      <c r="GI40" s="297"/>
      <c r="GJ40" s="297"/>
      <c r="GK40" s="297"/>
      <c r="GL40" s="297"/>
      <c r="GM40" s="297"/>
      <c r="GN40" s="297"/>
      <c r="GO40" s="297"/>
      <c r="GP40" s="297"/>
      <c r="GQ40" s="297"/>
      <c r="GR40" s="297"/>
      <c r="GS40" s="297"/>
      <c r="GT40" s="297"/>
      <c r="GU40" s="297"/>
      <c r="GV40" s="297"/>
      <c r="GW40" s="297"/>
    </row>
    <row r="41" spans="1:205" ht="3.75" customHeight="1" thickBot="1" x14ac:dyDescent="0.3">
      <c r="A41" s="22"/>
      <c r="B41" s="30"/>
      <c r="C41" s="30"/>
      <c r="D41" s="61"/>
      <c r="E41" s="61"/>
      <c r="F41" s="23"/>
      <c r="G41" s="23"/>
      <c r="H41" s="23"/>
      <c r="I41" s="23"/>
      <c r="J41" s="23"/>
      <c r="K41" s="23"/>
      <c r="L41" s="23"/>
      <c r="M41" s="23"/>
      <c r="N41" s="31"/>
      <c r="O41" s="535"/>
      <c r="P41" s="535"/>
      <c r="Q41" s="535"/>
      <c r="R41" s="31"/>
      <c r="S41" s="31"/>
      <c r="T41" s="440"/>
      <c r="U41" s="31"/>
      <c r="V41" s="31"/>
      <c r="W41" s="31"/>
      <c r="X41" s="31"/>
      <c r="Y41" s="31"/>
      <c r="Z41" s="31"/>
      <c r="AA41" s="31"/>
      <c r="AB41" s="31"/>
      <c r="AC41" s="31"/>
      <c r="AD41" s="26"/>
      <c r="GS41" s="15"/>
      <c r="GT41" s="15"/>
      <c r="GU41" s="15"/>
      <c r="GV41" s="15"/>
      <c r="GW41" s="15"/>
    </row>
    <row r="42" spans="1:205" ht="25.5" customHeight="1" thickBot="1" x14ac:dyDescent="0.3">
      <c r="A42" s="439"/>
      <c r="B42" s="438"/>
      <c r="C42" s="310"/>
      <c r="D42" s="683" t="str">
        <f>Taux!B35</f>
        <v>D'un autre collège ou d'une autre université</v>
      </c>
      <c r="E42" s="684"/>
      <c r="F42" s="684"/>
      <c r="G42" s="684"/>
      <c r="H42" s="684"/>
      <c r="I42" s="684"/>
      <c r="J42" s="684"/>
      <c r="K42" s="684"/>
      <c r="L42" s="684"/>
      <c r="M42" s="684"/>
      <c r="N42" s="685"/>
      <c r="O42" s="535"/>
      <c r="P42" s="535"/>
      <c r="Q42" s="535"/>
      <c r="R42" s="440"/>
      <c r="S42" s="440"/>
      <c r="T42" s="440"/>
      <c r="U42" s="440"/>
      <c r="V42" s="440"/>
      <c r="W42" s="440"/>
      <c r="X42" s="440"/>
      <c r="Y42" s="440"/>
      <c r="Z42" s="440"/>
      <c r="AA42" s="440"/>
      <c r="AB42" s="440"/>
      <c r="AC42" s="440"/>
      <c r="AD42" s="306"/>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7"/>
      <c r="BR42" s="297"/>
      <c r="BS42" s="297"/>
      <c r="BT42" s="297"/>
      <c r="BU42" s="297"/>
      <c r="BV42" s="297"/>
      <c r="BW42" s="297"/>
      <c r="BX42" s="297"/>
      <c r="BY42" s="297"/>
      <c r="BZ42" s="297"/>
      <c r="CA42" s="297"/>
      <c r="CB42" s="297"/>
      <c r="CC42" s="297"/>
      <c r="CD42" s="297"/>
      <c r="CE42" s="297"/>
      <c r="CF42" s="297"/>
      <c r="CG42" s="297"/>
      <c r="CH42" s="297"/>
      <c r="CI42" s="297"/>
      <c r="CJ42" s="297"/>
      <c r="CK42" s="297"/>
      <c r="CL42" s="297"/>
      <c r="CM42" s="297"/>
      <c r="CN42" s="297"/>
      <c r="CO42" s="297"/>
      <c r="CP42" s="297"/>
      <c r="CQ42" s="297"/>
      <c r="CR42" s="297"/>
      <c r="CS42" s="297"/>
      <c r="CT42" s="297"/>
      <c r="CU42" s="297"/>
      <c r="CV42" s="297"/>
      <c r="CW42" s="297"/>
      <c r="CX42" s="297"/>
      <c r="CY42" s="297"/>
      <c r="CZ42" s="297"/>
      <c r="DA42" s="297"/>
      <c r="DB42" s="297"/>
      <c r="DC42" s="297"/>
      <c r="DD42" s="297"/>
      <c r="DE42" s="297"/>
      <c r="DF42" s="297"/>
      <c r="DG42" s="297"/>
      <c r="DH42" s="297"/>
      <c r="DI42" s="297"/>
      <c r="DJ42" s="297"/>
      <c r="DK42" s="297"/>
      <c r="DL42" s="297"/>
      <c r="DM42" s="297"/>
      <c r="DN42" s="297"/>
      <c r="DO42" s="297"/>
      <c r="DP42" s="297"/>
      <c r="DQ42" s="297"/>
      <c r="DR42" s="297"/>
      <c r="DS42" s="297"/>
      <c r="DT42" s="297"/>
      <c r="DU42" s="297"/>
      <c r="DV42" s="297"/>
      <c r="DW42" s="297"/>
      <c r="DX42" s="297"/>
      <c r="DY42" s="297"/>
      <c r="DZ42" s="297"/>
      <c r="EA42" s="297"/>
      <c r="EB42" s="297"/>
      <c r="EC42" s="297"/>
      <c r="ED42" s="297"/>
      <c r="EE42" s="297"/>
      <c r="EF42" s="297"/>
      <c r="EG42" s="297"/>
      <c r="EH42" s="297"/>
      <c r="EI42" s="297"/>
      <c r="EJ42" s="297"/>
      <c r="EK42" s="297"/>
      <c r="EL42" s="297"/>
      <c r="EM42" s="297"/>
      <c r="EN42" s="297"/>
      <c r="EO42" s="297"/>
      <c r="EP42" s="297"/>
      <c r="EQ42" s="297"/>
      <c r="ER42" s="297"/>
      <c r="ES42" s="297"/>
      <c r="ET42" s="297"/>
      <c r="EU42" s="297"/>
      <c r="EV42" s="297"/>
      <c r="EW42" s="297"/>
      <c r="EX42" s="297"/>
      <c r="EY42" s="297"/>
      <c r="EZ42" s="297"/>
      <c r="FA42" s="297"/>
      <c r="FB42" s="297"/>
      <c r="FC42" s="297"/>
      <c r="FD42" s="297"/>
      <c r="FE42" s="297"/>
      <c r="FF42" s="297"/>
      <c r="FG42" s="297"/>
      <c r="FH42" s="297"/>
      <c r="FI42" s="297"/>
      <c r="FJ42" s="297"/>
      <c r="FK42" s="297"/>
      <c r="FL42" s="297"/>
      <c r="FM42" s="297"/>
      <c r="FN42" s="297"/>
      <c r="FO42" s="297"/>
      <c r="FP42" s="297"/>
      <c r="FQ42" s="297"/>
      <c r="FR42" s="297"/>
      <c r="FS42" s="297"/>
      <c r="FT42" s="297"/>
      <c r="FU42" s="297"/>
      <c r="FV42" s="297"/>
      <c r="FW42" s="297"/>
      <c r="FX42" s="297"/>
      <c r="FY42" s="297"/>
      <c r="FZ42" s="297"/>
      <c r="GA42" s="297"/>
      <c r="GB42" s="297"/>
      <c r="GC42" s="297"/>
      <c r="GD42" s="297"/>
      <c r="GE42" s="297"/>
      <c r="GF42" s="297"/>
      <c r="GG42" s="297"/>
      <c r="GH42" s="297"/>
      <c r="GI42" s="297"/>
      <c r="GJ42" s="297"/>
      <c r="GK42" s="297"/>
      <c r="GL42" s="297"/>
      <c r="GM42" s="297"/>
      <c r="GN42" s="297"/>
      <c r="GO42" s="297"/>
      <c r="GP42" s="297"/>
      <c r="GQ42" s="297"/>
      <c r="GR42" s="297"/>
      <c r="GS42" s="297"/>
      <c r="GT42" s="297"/>
      <c r="GU42" s="297"/>
      <c r="GV42" s="297"/>
      <c r="GW42" s="297"/>
    </row>
    <row r="43" spans="1:205" ht="3.75" customHeight="1" x14ac:dyDescent="0.25">
      <c r="A43" s="439"/>
      <c r="B43" s="310"/>
      <c r="C43" s="310"/>
      <c r="D43" s="436"/>
      <c r="E43" s="436"/>
      <c r="F43" s="447"/>
      <c r="G43" s="447"/>
      <c r="H43" s="447"/>
      <c r="I43" s="447"/>
      <c r="J43" s="447"/>
      <c r="K43" s="447"/>
      <c r="L43" s="447"/>
      <c r="M43" s="447"/>
      <c r="N43" s="440"/>
      <c r="O43" s="535"/>
      <c r="P43" s="535"/>
      <c r="Q43" s="535"/>
      <c r="R43" s="440"/>
      <c r="S43" s="440"/>
      <c r="T43" s="440"/>
      <c r="U43" s="440"/>
      <c r="V43" s="440"/>
      <c r="W43" s="440"/>
      <c r="X43" s="440"/>
      <c r="Y43" s="440"/>
      <c r="Z43" s="440"/>
      <c r="AA43" s="440"/>
      <c r="AB43" s="440"/>
      <c r="AC43" s="440"/>
      <c r="AD43" s="306"/>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c r="CO43" s="297"/>
      <c r="CP43" s="297"/>
      <c r="CQ43" s="297"/>
      <c r="CR43" s="297"/>
      <c r="CS43" s="297"/>
      <c r="CT43" s="297"/>
      <c r="CU43" s="297"/>
      <c r="CV43" s="297"/>
      <c r="CW43" s="297"/>
      <c r="CX43" s="297"/>
      <c r="CY43" s="297"/>
      <c r="CZ43" s="297"/>
      <c r="DA43" s="297"/>
      <c r="DB43" s="297"/>
      <c r="DC43" s="297"/>
      <c r="DD43" s="297"/>
      <c r="DE43" s="297"/>
      <c r="DF43" s="297"/>
      <c r="DG43" s="297"/>
      <c r="DH43" s="297"/>
      <c r="DI43" s="297"/>
      <c r="DJ43" s="297"/>
      <c r="DK43" s="297"/>
      <c r="DL43" s="297"/>
      <c r="DM43" s="297"/>
      <c r="DN43" s="297"/>
      <c r="DO43" s="297"/>
      <c r="DP43" s="297"/>
      <c r="DQ43" s="297"/>
      <c r="DR43" s="297"/>
      <c r="DS43" s="297"/>
      <c r="DT43" s="297"/>
      <c r="DU43" s="297"/>
      <c r="DV43" s="297"/>
      <c r="DW43" s="297"/>
      <c r="DX43" s="297"/>
      <c r="DY43" s="297"/>
      <c r="DZ43" s="297"/>
      <c r="EA43" s="297"/>
      <c r="EB43" s="297"/>
      <c r="EC43" s="297"/>
      <c r="ED43" s="297"/>
      <c r="EE43" s="297"/>
      <c r="EF43" s="297"/>
      <c r="EG43" s="297"/>
      <c r="EH43" s="297"/>
      <c r="EI43" s="297"/>
      <c r="EJ43" s="297"/>
      <c r="EK43" s="297"/>
      <c r="EL43" s="297"/>
      <c r="EM43" s="297"/>
      <c r="EN43" s="297"/>
      <c r="EO43" s="297"/>
      <c r="EP43" s="297"/>
      <c r="EQ43" s="297"/>
      <c r="ER43" s="297"/>
      <c r="ES43" s="297"/>
      <c r="ET43" s="297"/>
      <c r="EU43" s="297"/>
      <c r="EV43" s="297"/>
      <c r="EW43" s="297"/>
      <c r="EX43" s="297"/>
      <c r="EY43" s="297"/>
      <c r="EZ43" s="297"/>
      <c r="FA43" s="297"/>
      <c r="FB43" s="297"/>
      <c r="FC43" s="297"/>
      <c r="FD43" s="297"/>
      <c r="FE43" s="297"/>
      <c r="FF43" s="297"/>
      <c r="FG43" s="297"/>
      <c r="FH43" s="297"/>
      <c r="FI43" s="297"/>
      <c r="FJ43" s="297"/>
      <c r="FK43" s="297"/>
      <c r="FL43" s="297"/>
      <c r="FM43" s="297"/>
      <c r="FN43" s="297"/>
      <c r="FO43" s="297"/>
      <c r="FP43" s="297"/>
      <c r="FQ43" s="297"/>
      <c r="FR43" s="297"/>
      <c r="FS43" s="297"/>
      <c r="FT43" s="297"/>
      <c r="FU43" s="297"/>
      <c r="FV43" s="297"/>
      <c r="FW43" s="297"/>
      <c r="FX43" s="297"/>
      <c r="FY43" s="297"/>
      <c r="FZ43" s="297"/>
      <c r="GA43" s="297"/>
      <c r="GB43" s="297"/>
      <c r="GC43" s="297"/>
      <c r="GD43" s="297"/>
      <c r="GE43" s="297"/>
      <c r="GF43" s="297"/>
      <c r="GG43" s="297"/>
      <c r="GH43" s="297"/>
      <c r="GI43" s="297"/>
      <c r="GJ43" s="297"/>
      <c r="GK43" s="297"/>
      <c r="GL43" s="297"/>
      <c r="GM43" s="297"/>
      <c r="GN43" s="297"/>
      <c r="GO43" s="297"/>
      <c r="GP43" s="297"/>
      <c r="GQ43" s="297"/>
      <c r="GR43" s="297"/>
      <c r="GS43" s="297"/>
      <c r="GT43" s="297"/>
      <c r="GU43" s="297"/>
      <c r="GV43" s="297"/>
      <c r="GW43" s="297"/>
    </row>
    <row r="44" spans="1:205" ht="3.75" customHeight="1" x14ac:dyDescent="0.25">
      <c r="A44" s="64"/>
      <c r="B44" s="65"/>
      <c r="C44" s="65"/>
      <c r="D44" s="65"/>
      <c r="E44" s="65"/>
      <c r="F44" s="65"/>
      <c r="G44" s="65"/>
      <c r="H44" s="65"/>
      <c r="I44" s="65"/>
      <c r="J44" s="65"/>
      <c r="K44" s="65"/>
      <c r="L44" s="65"/>
      <c r="M44" s="65"/>
      <c r="N44" s="65"/>
      <c r="O44" s="65"/>
      <c r="P44" s="65"/>
      <c r="Q44" s="65"/>
      <c r="R44" s="65"/>
      <c r="S44" s="65"/>
      <c r="T44" s="345"/>
      <c r="U44" s="65"/>
      <c r="V44" s="66"/>
      <c r="W44" s="66"/>
      <c r="X44" s="66"/>
      <c r="Y44" s="66"/>
      <c r="Z44" s="66"/>
      <c r="AA44" s="66"/>
      <c r="AB44" s="66"/>
      <c r="AC44" s="66"/>
      <c r="AD44" s="67"/>
      <c r="GS44" s="15"/>
      <c r="GT44" s="15"/>
      <c r="GU44" s="15"/>
      <c r="GV44" s="15"/>
      <c r="GW44" s="15"/>
    </row>
    <row r="45" spans="1:205" ht="30" customHeight="1" thickBot="1" x14ac:dyDescent="0.4">
      <c r="A45" s="35"/>
      <c r="B45" s="36" t="s">
        <v>2</v>
      </c>
      <c r="C45" s="36"/>
      <c r="D45" s="37"/>
      <c r="E45" s="37"/>
      <c r="F45" s="68"/>
      <c r="G45" s="68"/>
      <c r="H45" s="68"/>
      <c r="I45" s="68"/>
      <c r="J45" s="68"/>
      <c r="K45" s="37"/>
      <c r="L45" s="37"/>
      <c r="M45" s="37"/>
      <c r="N45" s="37"/>
      <c r="O45" s="37"/>
      <c r="P45" s="284"/>
      <c r="Q45" s="284"/>
      <c r="R45" s="284"/>
      <c r="S45" s="284"/>
      <c r="T45" s="284"/>
      <c r="U45" s="284"/>
      <c r="V45" s="37"/>
      <c r="W45" s="37"/>
      <c r="X45" s="37"/>
      <c r="Y45" s="37"/>
      <c r="Z45" s="37"/>
      <c r="AA45" s="38"/>
      <c r="AB45" s="38"/>
      <c r="AC45" s="38"/>
      <c r="AD45" s="39"/>
      <c r="GS45" s="15"/>
      <c r="GT45" s="15"/>
      <c r="GU45" s="15"/>
      <c r="GV45" s="15"/>
      <c r="GW45" s="15"/>
    </row>
    <row r="46" spans="1:205" ht="30" customHeight="1" thickBot="1" x14ac:dyDescent="0.4">
      <c r="A46" s="40"/>
      <c r="B46" s="287" t="s">
        <v>94</v>
      </c>
      <c r="C46" s="41"/>
      <c r="D46" s="43"/>
      <c r="E46" s="43"/>
      <c r="F46" s="69"/>
      <c r="G46" s="69"/>
      <c r="H46" s="69"/>
      <c r="I46" s="69"/>
      <c r="J46" s="69"/>
      <c r="K46" s="43"/>
      <c r="L46" s="43"/>
      <c r="M46" s="43"/>
      <c r="N46" s="704" t="s">
        <v>142</v>
      </c>
      <c r="O46" s="704"/>
      <c r="P46" s="704"/>
      <c r="Q46" s="704"/>
      <c r="R46" s="704"/>
      <c r="S46" s="704"/>
      <c r="T46" s="704"/>
      <c r="U46" s="705"/>
      <c r="V46" s="461">
        <f>Taux!I33</f>
        <v>0</v>
      </c>
      <c r="W46" s="43"/>
      <c r="X46" s="43"/>
      <c r="Y46" s="43"/>
      <c r="Z46" s="43"/>
      <c r="AA46" s="44"/>
      <c r="AB46" s="44"/>
      <c r="AC46" s="44"/>
      <c r="AD46" s="45"/>
      <c r="GS46" s="15"/>
      <c r="GT46" s="15"/>
      <c r="GU46" s="15"/>
      <c r="GV46" s="15"/>
      <c r="GW46" s="15"/>
    </row>
    <row r="47" spans="1:205" ht="30" customHeight="1" thickBot="1" x14ac:dyDescent="0.3">
      <c r="A47" s="40"/>
      <c r="B47" s="136"/>
      <c r="C47" s="43"/>
      <c r="D47" s="697" t="str">
        <f>Taux!I28</f>
        <v>Oui</v>
      </c>
      <c r="E47" s="698"/>
      <c r="F47" s="689" t="str">
        <f>IF(COUNTBLANK(B47:B49)&lt;2,"Il ne peut y avoir qu'un seul choix de réponse",IF(COUNTBLANK(B47:B49)=3,"Vous devez faire un choix de réponse",""))</f>
        <v>Vous devez faire un choix de réponse</v>
      </c>
      <c r="G47" s="689"/>
      <c r="H47" s="689"/>
      <c r="I47" s="689"/>
      <c r="J47" s="689"/>
      <c r="K47" s="689"/>
      <c r="L47" s="43"/>
      <c r="M47" s="43"/>
      <c r="N47" s="43"/>
      <c r="O47" s="43"/>
      <c r="P47" s="123"/>
      <c r="Q47" s="123"/>
      <c r="R47" s="123"/>
      <c r="S47" s="123"/>
      <c r="T47" s="394"/>
      <c r="U47" s="70"/>
      <c r="V47" s="43"/>
      <c r="W47" s="71"/>
      <c r="X47" s="43"/>
      <c r="Y47" s="43"/>
      <c r="Z47" s="44"/>
      <c r="AA47" s="44"/>
      <c r="AB47" s="44"/>
      <c r="AC47" s="44"/>
      <c r="AD47" s="45"/>
      <c r="GS47" s="15"/>
      <c r="GT47" s="15"/>
      <c r="GU47" s="15"/>
      <c r="GV47" s="15"/>
      <c r="GW47" s="15"/>
    </row>
    <row r="48" spans="1:205" ht="3.75" customHeight="1" thickBot="1" x14ac:dyDescent="0.3">
      <c r="A48" s="40"/>
      <c r="B48" s="44"/>
      <c r="C48" s="43"/>
      <c r="D48" s="43"/>
      <c r="E48" s="43"/>
      <c r="F48" s="689"/>
      <c r="G48" s="689"/>
      <c r="H48" s="689"/>
      <c r="I48" s="689"/>
      <c r="J48" s="689"/>
      <c r="K48" s="689"/>
      <c r="L48" s="43"/>
      <c r="M48" s="43"/>
      <c r="N48" s="43"/>
      <c r="O48" s="43"/>
      <c r="P48" s="43"/>
      <c r="Q48" s="43"/>
      <c r="R48" s="43"/>
      <c r="S48" s="43"/>
      <c r="T48" s="324"/>
      <c r="U48" s="43"/>
      <c r="V48" s="43"/>
      <c r="W48" s="71"/>
      <c r="X48" s="43"/>
      <c r="Y48" s="43"/>
      <c r="Z48" s="44"/>
      <c r="AA48" s="44"/>
      <c r="AB48" s="44"/>
      <c r="AC48" s="44"/>
      <c r="AD48" s="45"/>
      <c r="GS48" s="15"/>
      <c r="GT48" s="15"/>
      <c r="GU48" s="15"/>
      <c r="GV48" s="15"/>
      <c r="GW48" s="15"/>
    </row>
    <row r="49" spans="1:205" ht="30" customHeight="1" thickBot="1" x14ac:dyDescent="0.3">
      <c r="A49" s="40"/>
      <c r="B49" s="136"/>
      <c r="C49" s="43"/>
      <c r="D49" s="697" t="str">
        <f>Taux!I29</f>
        <v>Non</v>
      </c>
      <c r="E49" s="698"/>
      <c r="F49" s="689"/>
      <c r="G49" s="689"/>
      <c r="H49" s="689"/>
      <c r="I49" s="689"/>
      <c r="J49" s="689"/>
      <c r="K49" s="689"/>
      <c r="L49" s="43"/>
      <c r="M49" s="43"/>
      <c r="N49" s="43"/>
      <c r="O49" s="43"/>
      <c r="P49" s="71"/>
      <c r="Q49" s="71"/>
      <c r="R49" s="71"/>
      <c r="S49" s="43"/>
      <c r="T49" s="324"/>
      <c r="U49" s="286" t="s">
        <v>140</v>
      </c>
      <c r="V49" s="285">
        <f>V34</f>
        <v>0</v>
      </c>
      <c r="W49" s="73"/>
      <c r="X49" s="43"/>
      <c r="Y49" s="43"/>
      <c r="Z49" s="44"/>
      <c r="AA49" s="44"/>
      <c r="AB49" s="50" t="s">
        <v>327</v>
      </c>
      <c r="AC49" s="458">
        <f>IF(F47="",ROUND(V49/1000*V46,2),0)</f>
        <v>0</v>
      </c>
      <c r="AD49" s="45"/>
      <c r="GS49" s="15"/>
      <c r="GT49" s="15"/>
      <c r="GU49" s="15"/>
      <c r="GV49" s="15"/>
      <c r="GW49" s="15"/>
    </row>
    <row r="50" spans="1:205" ht="3.75" customHeight="1" x14ac:dyDescent="0.25">
      <c r="A50" s="40"/>
      <c r="B50" s="44"/>
      <c r="C50" s="43"/>
      <c r="D50" s="43"/>
      <c r="E50" s="43"/>
      <c r="F50" s="43"/>
      <c r="G50" s="43"/>
      <c r="H50" s="43"/>
      <c r="I50" s="43"/>
      <c r="J50" s="43"/>
      <c r="K50" s="43"/>
      <c r="L50" s="43"/>
      <c r="M50" s="43"/>
      <c r="N50" s="43"/>
      <c r="O50" s="43"/>
      <c r="P50" s="43"/>
      <c r="Q50" s="43"/>
      <c r="R50" s="43"/>
      <c r="S50" s="43"/>
      <c r="T50" s="324"/>
      <c r="U50" s="43"/>
      <c r="V50" s="43"/>
      <c r="W50" s="71"/>
      <c r="X50" s="43"/>
      <c r="Y50" s="43"/>
      <c r="Z50" s="44"/>
      <c r="AA50" s="44"/>
      <c r="AB50" s="44"/>
      <c r="AC50" s="50"/>
      <c r="AD50" s="45"/>
      <c r="GS50" s="15"/>
      <c r="GT50" s="15"/>
      <c r="GU50" s="15"/>
      <c r="GV50" s="15"/>
      <c r="GW50" s="15"/>
    </row>
    <row r="51" spans="1:205" ht="30" customHeight="1" thickBot="1" x14ac:dyDescent="0.3">
      <c r="A51" s="40"/>
      <c r="B51" s="690" t="s">
        <v>109</v>
      </c>
      <c r="C51" s="690"/>
      <c r="D51" s="690"/>
      <c r="E51" s="690"/>
      <c r="F51" s="690"/>
      <c r="G51" s="690"/>
      <c r="H51" s="690"/>
      <c r="I51" s="690"/>
      <c r="J51" s="690"/>
      <c r="K51" s="690"/>
      <c r="L51" s="690"/>
      <c r="M51" s="690"/>
      <c r="N51" s="690"/>
      <c r="O51" s="690"/>
      <c r="P51" s="690"/>
      <c r="Q51" s="690"/>
      <c r="R51" s="72"/>
      <c r="S51" s="72"/>
      <c r="T51" s="352"/>
      <c r="U51" s="72"/>
      <c r="V51" s="73"/>
      <c r="W51" s="73"/>
      <c r="X51" s="73"/>
      <c r="Y51" s="43"/>
      <c r="Z51" s="44"/>
      <c r="AA51" s="44"/>
      <c r="AB51" s="50" t="s">
        <v>324</v>
      </c>
      <c r="AC51" s="462">
        <f>26*AC49</f>
        <v>0</v>
      </c>
      <c r="AD51" s="45"/>
      <c r="GS51" s="15"/>
      <c r="GT51" s="15"/>
      <c r="GU51" s="15"/>
      <c r="GV51" s="15"/>
      <c r="GW51" s="15"/>
    </row>
    <row r="52" spans="1:205" ht="30" customHeight="1" x14ac:dyDescent="0.25">
      <c r="A52" s="54"/>
      <c r="B52" s="691" t="s">
        <v>113</v>
      </c>
      <c r="C52" s="691"/>
      <c r="D52" s="691"/>
      <c r="E52" s="691"/>
      <c r="F52" s="691"/>
      <c r="G52" s="691"/>
      <c r="H52" s="691"/>
      <c r="I52" s="691"/>
      <c r="J52" s="691"/>
      <c r="K52" s="691"/>
      <c r="L52" s="691"/>
      <c r="M52" s="691"/>
      <c r="N52" s="691"/>
      <c r="O52" s="691"/>
      <c r="P52" s="691"/>
      <c r="Q52" s="691"/>
      <c r="R52" s="55"/>
      <c r="S52" s="55"/>
      <c r="T52" s="335"/>
      <c r="U52" s="55"/>
      <c r="V52" s="55"/>
      <c r="W52" s="55"/>
      <c r="X52" s="55"/>
      <c r="Y52" s="55"/>
      <c r="Z52" s="56"/>
      <c r="AA52" s="336"/>
      <c r="AB52" s="56"/>
      <c r="AC52" s="604" t="str">
        <f xml:space="preserve"> IF(AC49&gt;0,"Ce cout n'inclut pas la taxe de 9 %","")</f>
        <v/>
      </c>
      <c r="AD52" s="57"/>
      <c r="GS52" s="15"/>
      <c r="GT52" s="15"/>
      <c r="GU52" s="15"/>
      <c r="GV52" s="15"/>
      <c r="GW52" s="15"/>
    </row>
    <row r="53" spans="1:205" ht="3.75" customHeight="1" x14ac:dyDescent="0.25">
      <c r="A53" s="19"/>
      <c r="B53" s="75"/>
      <c r="C53" s="75"/>
      <c r="D53" s="75"/>
      <c r="E53" s="75"/>
      <c r="F53" s="75"/>
      <c r="G53" s="75"/>
      <c r="H53" s="75"/>
      <c r="I53" s="75"/>
      <c r="J53" s="75"/>
      <c r="K53" s="75"/>
      <c r="L53" s="75"/>
      <c r="M53" s="75"/>
      <c r="N53" s="75"/>
      <c r="O53" s="75"/>
      <c r="P53" s="75"/>
      <c r="Q53" s="75"/>
      <c r="R53" s="20"/>
      <c r="S53" s="20"/>
      <c r="T53" s="300"/>
      <c r="U53" s="20"/>
      <c r="V53" s="20"/>
      <c r="W53" s="20"/>
      <c r="X53" s="20"/>
      <c r="Y53" s="20"/>
      <c r="Z53" s="58"/>
      <c r="AA53" s="58"/>
      <c r="AB53" s="58"/>
      <c r="AC53" s="58"/>
      <c r="AD53" s="21"/>
      <c r="GS53" s="15"/>
      <c r="GT53" s="15"/>
      <c r="GU53" s="15"/>
      <c r="GV53" s="15"/>
      <c r="GW53" s="15"/>
    </row>
    <row r="54" spans="1:205" s="76" customFormat="1" ht="30" customHeight="1" x14ac:dyDescent="0.35">
      <c r="A54" s="22"/>
      <c r="B54" s="59" t="s">
        <v>4</v>
      </c>
      <c r="C54" s="59"/>
      <c r="D54" s="23"/>
      <c r="E54" s="23"/>
      <c r="F54" s="23"/>
      <c r="G54" s="23"/>
      <c r="H54" s="23"/>
      <c r="I54" s="23"/>
      <c r="J54" s="23"/>
      <c r="K54" s="23"/>
      <c r="L54" s="23"/>
      <c r="M54" s="23"/>
      <c r="N54" s="29"/>
      <c r="O54" s="29"/>
      <c r="P54" s="29"/>
      <c r="Q54" s="61" t="s">
        <v>112</v>
      </c>
      <c r="R54" s="29"/>
      <c r="S54" s="61"/>
      <c r="T54" s="436"/>
      <c r="U54" s="31"/>
      <c r="V54" s="31"/>
      <c r="W54" s="31"/>
      <c r="X54" s="31"/>
      <c r="Y54" s="31"/>
      <c r="Z54" s="31"/>
      <c r="AA54" s="31"/>
      <c r="AB54" s="31"/>
      <c r="AC54" s="31"/>
      <c r="AD54" s="26"/>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row>
    <row r="55" spans="1:205" s="76" customFormat="1" ht="3.75" customHeight="1" thickBot="1" x14ac:dyDescent="0.4">
      <c r="A55" s="22"/>
      <c r="B55" s="59"/>
      <c r="C55" s="59"/>
      <c r="D55" s="23"/>
      <c r="E55" s="23"/>
      <c r="F55" s="23"/>
      <c r="G55" s="23"/>
      <c r="H55" s="23"/>
      <c r="I55" s="23"/>
      <c r="J55" s="23"/>
      <c r="K55" s="23"/>
      <c r="L55" s="23"/>
      <c r="M55" s="23"/>
      <c r="N55" s="29"/>
      <c r="O55" s="29"/>
      <c r="P55" s="29"/>
      <c r="Q55" s="29"/>
      <c r="R55" s="29"/>
      <c r="S55" s="31"/>
      <c r="T55" s="440"/>
      <c r="U55" s="31"/>
      <c r="V55" s="31"/>
      <c r="W55" s="23"/>
      <c r="X55" s="23"/>
      <c r="Y55" s="23"/>
      <c r="Z55" s="23"/>
      <c r="AA55" s="31"/>
      <c r="AB55" s="31"/>
      <c r="AC55" s="31"/>
      <c r="AD55" s="26"/>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row>
    <row r="56" spans="1:205" s="76" customFormat="1" ht="30" customHeight="1" thickBot="1" x14ac:dyDescent="0.3">
      <c r="A56" s="22"/>
      <c r="B56" s="77" t="s">
        <v>213</v>
      </c>
      <c r="C56" s="77"/>
      <c r="D56" s="23"/>
      <c r="E56" s="23"/>
      <c r="F56" s="23"/>
      <c r="G56" s="23"/>
      <c r="H56" s="23"/>
      <c r="I56" s="23"/>
      <c r="J56" s="23"/>
      <c r="K56" s="23"/>
      <c r="L56" s="23"/>
      <c r="M56" s="23"/>
      <c r="N56" s="29"/>
      <c r="O56" s="29"/>
      <c r="P56" s="29"/>
      <c r="Q56" s="136"/>
      <c r="R56" s="23"/>
      <c r="S56" s="683" t="str">
        <f>IF(Taux!R19=Taux!R15,Taux!N18,IF(Taux!R19=Taux!R16,Taux!N17,Taux!N16))</f>
        <v>Une fois le salaire annuel</v>
      </c>
      <c r="T56" s="684"/>
      <c r="U56" s="684"/>
      <c r="V56" s="684"/>
      <c r="W56" s="685"/>
      <c r="X56" s="681" t="str">
        <f>IF(COUNTBLANK(Q56:Q58)&lt;2,"Il ne peut y avoir qu'un seul choix de réponse",IF(COUNTBLANK(Q56:Q58)=3,"Vous devez faire un choix de réponse",""))</f>
        <v>Vous devez faire un choix de réponse</v>
      </c>
      <c r="Y56" s="681"/>
      <c r="Z56" s="78"/>
      <c r="AA56" s="31"/>
      <c r="AB56" s="31"/>
      <c r="AC56" s="31"/>
      <c r="AD56" s="26"/>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row>
    <row r="57" spans="1:205" s="76" customFormat="1" ht="3.75" customHeight="1" thickBot="1" x14ac:dyDescent="0.3">
      <c r="A57" s="22"/>
      <c r="B57" s="77"/>
      <c r="C57" s="77"/>
      <c r="D57" s="23"/>
      <c r="E57" s="23"/>
      <c r="F57" s="23"/>
      <c r="G57" s="23"/>
      <c r="H57" s="23"/>
      <c r="I57" s="23"/>
      <c r="J57" s="23"/>
      <c r="K57" s="23"/>
      <c r="L57" s="23"/>
      <c r="M57" s="23"/>
      <c r="N57" s="29"/>
      <c r="O57" s="29"/>
      <c r="P57" s="29"/>
      <c r="Q57" s="29"/>
      <c r="R57" s="29"/>
      <c r="S57" s="29"/>
      <c r="T57" s="448"/>
      <c r="U57" s="29"/>
      <c r="V57" s="29"/>
      <c r="W57" s="29"/>
      <c r="X57" s="681"/>
      <c r="Y57" s="681"/>
      <c r="Z57" s="78"/>
      <c r="AA57" s="31"/>
      <c r="AB57" s="31"/>
      <c r="AC57" s="31"/>
      <c r="AD57" s="26"/>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row>
    <row r="58" spans="1:205" s="76" customFormat="1" ht="30" customHeight="1" thickBot="1" x14ac:dyDescent="0.3">
      <c r="A58" s="22"/>
      <c r="B58" s="29" t="s">
        <v>92</v>
      </c>
      <c r="C58" s="77"/>
      <c r="D58" s="23"/>
      <c r="E58" s="23"/>
      <c r="F58" s="23"/>
      <c r="G58" s="23"/>
      <c r="H58" s="23"/>
      <c r="I58" s="23"/>
      <c r="J58" s="23"/>
      <c r="K58" s="23"/>
      <c r="L58" s="23"/>
      <c r="M58" s="23"/>
      <c r="N58" s="23"/>
      <c r="O58" s="23"/>
      <c r="P58" s="23"/>
      <c r="Q58" s="136"/>
      <c r="R58" s="23"/>
      <c r="S58" s="683" t="str">
        <f>IF(Taux!R19=Taux!R15,Taux!N19,IF(Taux!R19=Taux!R16,Taux!N18,Taux!N16))</f>
        <v>Deux fois le salaire annuel</v>
      </c>
      <c r="T58" s="684"/>
      <c r="U58" s="684"/>
      <c r="V58" s="684"/>
      <c r="W58" s="685"/>
      <c r="X58" s="681"/>
      <c r="Y58" s="681"/>
      <c r="Z58" s="78"/>
      <c r="AA58" s="31"/>
      <c r="AB58" s="31"/>
      <c r="AC58" s="31"/>
      <c r="AD58" s="26"/>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row>
    <row r="59" spans="1:205" s="76" customFormat="1" ht="3.75" customHeight="1" thickBot="1" x14ac:dyDescent="0.3">
      <c r="A59" s="22"/>
      <c r="B59" s="77"/>
      <c r="C59" s="77"/>
      <c r="D59" s="23"/>
      <c r="E59" s="23"/>
      <c r="F59" s="23"/>
      <c r="G59" s="23"/>
      <c r="H59" s="23"/>
      <c r="I59" s="23"/>
      <c r="J59" s="23"/>
      <c r="K59" s="23"/>
      <c r="L59" s="23"/>
      <c r="M59" s="23"/>
      <c r="N59" s="23"/>
      <c r="O59" s="23"/>
      <c r="P59" s="23"/>
      <c r="Q59" s="79"/>
      <c r="R59" s="80"/>
      <c r="S59" s="80"/>
      <c r="T59" s="359"/>
      <c r="U59" s="23"/>
      <c r="V59" s="23"/>
      <c r="W59" s="31"/>
      <c r="X59" s="31"/>
      <c r="Y59" s="23"/>
      <c r="Z59" s="31"/>
      <c r="AA59" s="31"/>
      <c r="AB59" s="31"/>
      <c r="AC59" s="25"/>
      <c r="AD59" s="26"/>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row>
    <row r="60" spans="1:205" s="76" customFormat="1" ht="30" customHeight="1" thickBot="1" x14ac:dyDescent="0.3">
      <c r="A60" s="22"/>
      <c r="B60" s="136"/>
      <c r="C60" s="31"/>
      <c r="D60" s="683" t="str">
        <f>Taux!L15</f>
        <v>Oui</v>
      </c>
      <c r="E60" s="685"/>
      <c r="F60" s="681" t="str">
        <f>IF(COUNTBLANK(B60:B62)&lt;2,"Il ne peut y avoir qu'un seul choix de réponse",IF(COUNTBLANK(B60:B62)=3,"Vous devez faire un choix de réponse",""))</f>
        <v>Vous devez faire un choix de réponse</v>
      </c>
      <c r="G60" s="681"/>
      <c r="H60" s="681"/>
      <c r="I60" s="78"/>
      <c r="J60" s="78"/>
      <c r="K60" s="78"/>
      <c r="L60" s="23"/>
      <c r="M60" s="23"/>
      <c r="N60" s="23"/>
      <c r="O60" s="23"/>
      <c r="P60" s="23"/>
      <c r="Q60" s="79"/>
      <c r="R60" s="79"/>
      <c r="S60" s="79"/>
      <c r="T60" s="441"/>
      <c r="U60" s="81" t="s">
        <v>143</v>
      </c>
      <c r="V60" s="537">
        <f>V34</f>
        <v>0</v>
      </c>
      <c r="W60" s="681" t="str">
        <f>IF(V60&lt;75000,"Le plus petit salaire assurable est de 75 000$ par année pour l'assurance vie de base","")</f>
        <v>Le plus petit salaire assurable est de 75 000$ par année pour l'assurance vie de base</v>
      </c>
      <c r="X60" s="681"/>
      <c r="Y60" s="447"/>
      <c r="Z60" s="440"/>
      <c r="AA60" s="440"/>
      <c r="AB60" s="454"/>
      <c r="AC60" s="305"/>
      <c r="AD60" s="26"/>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row>
    <row r="61" spans="1:205" s="76" customFormat="1" ht="3.75" customHeight="1" thickBot="1" x14ac:dyDescent="0.3">
      <c r="A61" s="22"/>
      <c r="C61" s="31"/>
      <c r="D61" s="28"/>
      <c r="E61" s="23"/>
      <c r="F61" s="681"/>
      <c r="G61" s="681"/>
      <c r="H61" s="681"/>
      <c r="I61" s="78"/>
      <c r="J61" s="78"/>
      <c r="K61" s="78"/>
      <c r="L61" s="23"/>
      <c r="M61" s="23"/>
      <c r="N61" s="23"/>
      <c r="O61" s="23"/>
      <c r="P61" s="23"/>
      <c r="Q61" s="79"/>
      <c r="R61" s="79"/>
      <c r="S61" s="79"/>
      <c r="T61" s="441"/>
      <c r="U61" s="82"/>
      <c r="V61" s="83"/>
      <c r="W61" s="681"/>
      <c r="X61" s="681"/>
      <c r="Y61" s="447"/>
      <c r="Z61" s="440"/>
      <c r="AA61" s="440"/>
      <c r="AB61" s="312"/>
      <c r="AC61" s="305"/>
      <c r="AD61" s="26"/>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row>
    <row r="62" spans="1:205" s="76" customFormat="1" ht="30" customHeight="1" thickBot="1" x14ac:dyDescent="0.3">
      <c r="A62" s="22"/>
      <c r="B62" s="136"/>
      <c r="C62" s="31"/>
      <c r="D62" s="683" t="str">
        <f>Taux!L16</f>
        <v>Non</v>
      </c>
      <c r="E62" s="685"/>
      <c r="F62" s="681"/>
      <c r="G62" s="681"/>
      <c r="H62" s="681"/>
      <c r="I62" s="78"/>
      <c r="J62" s="78"/>
      <c r="K62" s="78"/>
      <c r="L62" s="23"/>
      <c r="M62" s="23"/>
      <c r="N62" s="23"/>
      <c r="O62" s="23"/>
      <c r="P62" s="23"/>
      <c r="Q62" s="79"/>
      <c r="R62" s="79"/>
      <c r="S62" s="79"/>
      <c r="T62" s="441"/>
      <c r="U62" s="82" t="s">
        <v>118</v>
      </c>
      <c r="V62" s="463">
        <f>Taux!Q18</f>
        <v>0</v>
      </c>
      <c r="W62" s="681"/>
      <c r="X62" s="681"/>
      <c r="Y62" s="447"/>
      <c r="Z62" s="310"/>
      <c r="AA62" s="310"/>
      <c r="AB62" s="310"/>
      <c r="AC62" s="310"/>
      <c r="AD62" s="26"/>
      <c r="AE62" s="15"/>
      <c r="AF62" s="15"/>
      <c r="AG62" s="297"/>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row>
    <row r="63" spans="1:205" s="76" customFormat="1" ht="3.75" customHeight="1" x14ac:dyDescent="0.25">
      <c r="A63" s="22"/>
      <c r="C63" s="31"/>
      <c r="D63" s="28"/>
      <c r="E63" s="23"/>
      <c r="F63" s="23"/>
      <c r="G63" s="23"/>
      <c r="H63" s="23"/>
      <c r="I63" s="23"/>
      <c r="J63" s="23"/>
      <c r="K63" s="23"/>
      <c r="L63" s="23"/>
      <c r="M63" s="23"/>
      <c r="N63" s="23"/>
      <c r="O63" s="23"/>
      <c r="P63" s="23"/>
      <c r="Q63" s="79"/>
      <c r="R63" s="79"/>
      <c r="S63" s="79"/>
      <c r="T63" s="441"/>
      <c r="U63" s="84"/>
      <c r="V63" s="23"/>
      <c r="W63" s="82"/>
      <c r="X63" s="83"/>
      <c r="Y63" s="447"/>
      <c r="Z63" s="310"/>
      <c r="AA63" s="310"/>
      <c r="AB63" s="310"/>
      <c r="AC63" s="310"/>
      <c r="AD63" s="26"/>
      <c r="AE63" s="15"/>
      <c r="AF63" s="15"/>
      <c r="AG63" s="297"/>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row>
    <row r="64" spans="1:205" s="76" customFormat="1" ht="30" customHeight="1" thickBot="1" x14ac:dyDescent="0.3">
      <c r="A64" s="22"/>
      <c r="B64" s="447"/>
      <c r="C64" s="447"/>
      <c r="D64" s="692" t="s">
        <v>105</v>
      </c>
      <c r="E64" s="692"/>
      <c r="F64" s="692"/>
      <c r="G64" s="692"/>
      <c r="H64" s="692"/>
      <c r="I64" s="692"/>
      <c r="J64" s="692"/>
      <c r="K64" s="692"/>
      <c r="L64" s="31"/>
      <c r="M64" s="31"/>
      <c r="N64" s="31"/>
      <c r="O64" s="31"/>
      <c r="P64" s="31"/>
      <c r="Q64" s="31"/>
      <c r="R64" s="23"/>
      <c r="S64" s="23"/>
      <c r="T64" s="447"/>
      <c r="U64" s="23"/>
      <c r="V64" s="23"/>
      <c r="W64" s="82"/>
      <c r="X64" s="82"/>
      <c r="Y64" s="361"/>
      <c r="Z64" s="310"/>
      <c r="AA64" s="310"/>
      <c r="AB64" s="310"/>
      <c r="AC64" s="594"/>
      <c r="AD64" s="26"/>
      <c r="AE64" s="15"/>
      <c r="AF64" s="15"/>
      <c r="AG64" s="297"/>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row>
    <row r="65" spans="1:205" s="76" customFormat="1" ht="30" customHeight="1" thickBot="1" x14ac:dyDescent="0.3">
      <c r="A65" s="22"/>
      <c r="B65" s="447"/>
      <c r="C65" s="447"/>
      <c r="D65" s="686" t="str">
        <f>Taux!R19</f>
        <v>Moins de 65 ans</v>
      </c>
      <c r="E65" s="687"/>
      <c r="F65" s="687"/>
      <c r="G65" s="687"/>
      <c r="H65" s="687"/>
      <c r="I65" s="687"/>
      <c r="J65" s="687"/>
      <c r="K65" s="688"/>
      <c r="L65" s="681"/>
      <c r="M65" s="80"/>
      <c r="N65" s="80"/>
      <c r="O65" s="80"/>
      <c r="P65" s="80"/>
      <c r="Q65" s="80"/>
      <c r="R65" s="80"/>
      <c r="S65" s="80"/>
      <c r="T65" s="359"/>
      <c r="U65" s="84"/>
      <c r="V65" s="23"/>
      <c r="W65" s="82"/>
      <c r="X65" s="82"/>
      <c r="Y65" s="361"/>
      <c r="Z65" s="440"/>
      <c r="AA65" s="440"/>
      <c r="AB65" s="312" t="s">
        <v>327</v>
      </c>
      <c r="AC65" s="457">
        <f>IF(AND(F60="",X56=""),Taux!M21,0)</f>
        <v>0</v>
      </c>
      <c r="AD65" s="26"/>
      <c r="AE65" s="15"/>
      <c r="AF65" s="15"/>
      <c r="AG65" s="297"/>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row>
    <row r="66" spans="1:205" s="76" customFormat="1" ht="3.75" customHeight="1" thickBot="1" x14ac:dyDescent="0.3">
      <c r="A66" s="22"/>
      <c r="B66" s="447"/>
      <c r="C66" s="447"/>
      <c r="D66" s="23"/>
      <c r="E66" s="23"/>
      <c r="F66" s="23"/>
      <c r="G66" s="23"/>
      <c r="H66" s="23"/>
      <c r="I66" s="23"/>
      <c r="J66" s="23"/>
      <c r="K66" s="23"/>
      <c r="L66" s="681"/>
      <c r="M66" s="23"/>
      <c r="N66" s="23"/>
      <c r="O66" s="23"/>
      <c r="P66" s="23"/>
      <c r="Q66" s="23"/>
      <c r="R66" s="23"/>
      <c r="S66" s="23"/>
      <c r="T66" s="447"/>
      <c r="U66" s="23"/>
      <c r="V66" s="85"/>
      <c r="W66" s="86"/>
      <c r="X66" s="23"/>
      <c r="Y66" s="23"/>
      <c r="Z66" s="31"/>
      <c r="AA66" s="31"/>
      <c r="AB66" s="31"/>
      <c r="AC66" s="31"/>
      <c r="AD66" s="26"/>
      <c r="AE66" s="15"/>
      <c r="AF66" s="15"/>
      <c r="AG66" s="297"/>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row>
    <row r="67" spans="1:205" s="76" customFormat="1" ht="30" customHeight="1" thickBot="1" x14ac:dyDescent="0.3">
      <c r="A67" s="22"/>
      <c r="B67" s="447"/>
      <c r="C67" s="447"/>
      <c r="D67" s="447"/>
      <c r="E67" s="447"/>
      <c r="F67" s="447"/>
      <c r="G67" s="447"/>
      <c r="H67" s="447"/>
      <c r="I67" s="447"/>
      <c r="J67" s="447"/>
      <c r="K67" s="447"/>
      <c r="L67" s="681"/>
      <c r="M67" s="80"/>
      <c r="N67" s="727" t="s">
        <v>144</v>
      </c>
      <c r="O67" s="727"/>
      <c r="P67" s="727"/>
      <c r="Q67" s="727"/>
      <c r="R67" s="727"/>
      <c r="S67" s="727"/>
      <c r="T67" s="727"/>
      <c r="U67" s="728"/>
      <c r="V67" s="464">
        <f>Taux!L20</f>
        <v>0</v>
      </c>
      <c r="W67" s="87"/>
      <c r="X67" s="82"/>
      <c r="Y67" s="82"/>
      <c r="Z67" s="31"/>
      <c r="AA67" s="31"/>
      <c r="AB67" s="32" t="s">
        <v>324</v>
      </c>
      <c r="AC67" s="457">
        <f>26*AC65</f>
        <v>0</v>
      </c>
      <c r="AD67" s="26"/>
      <c r="AE67" s="15"/>
      <c r="AF67" s="15"/>
      <c r="AG67" s="297"/>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row>
    <row r="68" spans="1:205" s="76" customFormat="1" ht="3.75" customHeight="1" thickBot="1" x14ac:dyDescent="0.3">
      <c r="A68" s="22"/>
      <c r="B68" s="447"/>
      <c r="C68" s="447"/>
      <c r="D68" s="447"/>
      <c r="E68" s="447"/>
      <c r="F68" s="447"/>
      <c r="G68" s="447"/>
      <c r="H68" s="447"/>
      <c r="I68" s="447"/>
      <c r="J68" s="447"/>
      <c r="K68" s="447"/>
      <c r="L68" s="681"/>
      <c r="M68" s="23"/>
      <c r="N68" s="141"/>
      <c r="O68" s="141"/>
      <c r="P68" s="141"/>
      <c r="Q68" s="141"/>
      <c r="R68" s="141"/>
      <c r="S68" s="141"/>
      <c r="T68" s="427"/>
      <c r="U68" s="141"/>
      <c r="V68" s="23"/>
      <c r="W68" s="23"/>
      <c r="X68" s="23"/>
      <c r="Y68" s="23"/>
      <c r="Z68" s="82"/>
      <c r="AB68" s="82"/>
      <c r="AC68" s="82"/>
      <c r="AD68" s="26"/>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row>
    <row r="69" spans="1:205" s="76" customFormat="1" ht="30" customHeight="1" thickBot="1" x14ac:dyDescent="0.3">
      <c r="A69" s="22"/>
      <c r="B69" s="447"/>
      <c r="C69" s="447"/>
      <c r="D69" s="447"/>
      <c r="E69" s="447"/>
      <c r="F69" s="447"/>
      <c r="G69" s="447"/>
      <c r="H69" s="447"/>
      <c r="I69" s="447"/>
      <c r="J69" s="447"/>
      <c r="K69" s="447"/>
      <c r="L69" s="681"/>
      <c r="M69" s="80"/>
      <c r="N69" s="706" t="s">
        <v>377</v>
      </c>
      <c r="O69" s="706"/>
      <c r="P69" s="706"/>
      <c r="Q69" s="706"/>
      <c r="R69" s="706"/>
      <c r="S69" s="706"/>
      <c r="T69" s="706"/>
      <c r="U69" s="707"/>
      <c r="V69" s="465">
        <f>IF(Taux!L18=Taux!L15,Taux!Q16,0)</f>
        <v>0</v>
      </c>
      <c r="W69" s="88"/>
      <c r="X69" s="82"/>
      <c r="Y69" s="82"/>
      <c r="Z69" s="82"/>
      <c r="AA69" s="440"/>
      <c r="AB69" s="82"/>
      <c r="AC69" s="603" t="str">
        <f xml:space="preserve"> IF(AC65&gt;0,"Ce cout tient compte d'un congé de prime de 50 %, mais n'inclut pas la taxe de vente de 9 %","")</f>
        <v/>
      </c>
      <c r="AD69" s="26"/>
      <c r="AE69" s="15"/>
      <c r="AF69" s="15"/>
      <c r="AG69" s="392"/>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row>
    <row r="70" spans="1:205" s="76" customFormat="1" ht="3.75" customHeight="1" x14ac:dyDescent="0.25">
      <c r="A70" s="64"/>
      <c r="B70" s="89" t="s">
        <v>104</v>
      </c>
      <c r="C70" s="89"/>
      <c r="D70" s="65"/>
      <c r="E70" s="65"/>
      <c r="F70" s="65"/>
      <c r="G70" s="65"/>
      <c r="H70" s="65"/>
      <c r="I70" s="65"/>
      <c r="J70" s="65"/>
      <c r="K70" s="65"/>
      <c r="L70" s="65"/>
      <c r="M70" s="65"/>
      <c r="N70" s="65"/>
      <c r="O70" s="65"/>
      <c r="P70" s="65"/>
      <c r="Q70" s="65"/>
      <c r="R70" s="65"/>
      <c r="S70" s="65"/>
      <c r="T70" s="345"/>
      <c r="U70" s="65"/>
      <c r="V70" s="65"/>
      <c r="W70" s="65"/>
      <c r="X70" s="65"/>
      <c r="Y70" s="65"/>
      <c r="Z70" s="66"/>
      <c r="AA70" s="66"/>
      <c r="AB70" s="66"/>
      <c r="AC70" s="66"/>
      <c r="AD70" s="67"/>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row>
    <row r="71" spans="1:205" s="91" customFormat="1" ht="30" customHeight="1" x14ac:dyDescent="0.35">
      <c r="A71" s="35"/>
      <c r="B71" s="41" t="s">
        <v>61</v>
      </c>
      <c r="C71" s="41"/>
      <c r="D71" s="43"/>
      <c r="E71" s="43"/>
      <c r="F71" s="43"/>
      <c r="G71" s="43"/>
      <c r="H71" s="43"/>
      <c r="I71" s="43"/>
      <c r="J71" s="43"/>
      <c r="K71" s="43"/>
      <c r="L71" s="43"/>
      <c r="M71" s="43"/>
      <c r="N71" s="43"/>
      <c r="O71" s="43"/>
      <c r="P71" s="43"/>
      <c r="Q71" s="43"/>
      <c r="R71" s="43"/>
      <c r="S71" s="43"/>
      <c r="T71" s="324"/>
      <c r="U71" s="43"/>
      <c r="V71" s="43"/>
      <c r="W71" s="90"/>
      <c r="X71" s="43"/>
      <c r="Y71" s="43"/>
      <c r="Z71" s="38"/>
      <c r="AA71" s="44"/>
      <c r="AB71" s="44"/>
      <c r="AC71" s="44"/>
      <c r="AD71" s="4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row>
    <row r="72" spans="1:205" s="91" customFormat="1" ht="30" customHeight="1" thickBot="1" x14ac:dyDescent="0.4">
      <c r="A72" s="40"/>
      <c r="B72" s="287" t="s">
        <v>93</v>
      </c>
      <c r="C72" s="46"/>
      <c r="D72" s="44"/>
      <c r="E72" s="43"/>
      <c r="F72" s="43"/>
      <c r="G72" s="43"/>
      <c r="H72" s="43"/>
      <c r="I72" s="43"/>
      <c r="J72" s="43"/>
      <c r="K72" s="43"/>
      <c r="L72" s="43"/>
      <c r="M72" s="43"/>
      <c r="N72" s="43"/>
      <c r="O72" s="43"/>
      <c r="P72" s="43"/>
      <c r="Q72" s="43"/>
      <c r="R72" s="43"/>
      <c r="S72" s="43"/>
      <c r="T72" s="324"/>
      <c r="U72" s="43"/>
      <c r="V72" s="43"/>
      <c r="W72" s="90"/>
      <c r="X72" s="43"/>
      <c r="Y72" s="43"/>
      <c r="Z72" s="44"/>
      <c r="AA72" s="44"/>
      <c r="AB72" s="44"/>
      <c r="AC72" s="121"/>
      <c r="AD72" s="4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row>
    <row r="73" spans="1:205" ht="30" customHeight="1" thickBot="1" x14ac:dyDescent="0.3">
      <c r="A73" s="40"/>
      <c r="B73" s="136"/>
      <c r="C73" s="43"/>
      <c r="D73" s="693" t="str">
        <f>Taux!L25</f>
        <v>Oui</v>
      </c>
      <c r="E73" s="695"/>
      <c r="F73" s="689" t="str">
        <f>IF(COUNTBLANK(B73:B75)&lt;2,"Il ne peut y avoir qu'un seul choix de réponse",IF(COUNTBLANK(B73:B75)=3,"Vous devez faire un choix de réponse",""))</f>
        <v>Vous devez faire un choix de réponse</v>
      </c>
      <c r="G73" s="689"/>
      <c r="H73" s="689"/>
      <c r="I73" s="689"/>
      <c r="J73" s="689"/>
      <c r="K73" s="689"/>
      <c r="L73" s="43"/>
      <c r="M73" s="43"/>
      <c r="N73" s="43"/>
      <c r="O73" s="43"/>
      <c r="P73" s="43"/>
      <c r="Q73" s="90"/>
      <c r="R73" s="43"/>
      <c r="S73" s="43"/>
      <c r="T73" s="324"/>
      <c r="U73" s="70"/>
      <c r="V73" s="43"/>
      <c r="W73" s="71"/>
      <c r="X73" s="43"/>
      <c r="Y73" s="43"/>
      <c r="Z73" s="44"/>
      <c r="AA73" s="44"/>
      <c r="AB73" s="50" t="s">
        <v>327</v>
      </c>
      <c r="AC73" s="51">
        <f>IF(F73="",Taux!L30,0)</f>
        <v>0</v>
      </c>
      <c r="AD73" s="45"/>
      <c r="GS73" s="15"/>
      <c r="GT73" s="15"/>
      <c r="GU73" s="15"/>
      <c r="GV73" s="15"/>
      <c r="GW73" s="15"/>
    </row>
    <row r="74" spans="1:205" ht="3.75" customHeight="1" thickBot="1" x14ac:dyDescent="0.3">
      <c r="A74" s="40"/>
      <c r="B74" s="44"/>
      <c r="C74" s="43"/>
      <c r="D74" s="43"/>
      <c r="E74" s="43"/>
      <c r="F74" s="689"/>
      <c r="G74" s="689"/>
      <c r="H74" s="689"/>
      <c r="I74" s="689"/>
      <c r="J74" s="689"/>
      <c r="K74" s="689"/>
      <c r="L74" s="43"/>
      <c r="M74" s="43"/>
      <c r="N74" s="43"/>
      <c r="O74" s="43"/>
      <c r="P74" s="43"/>
      <c r="Q74" s="43"/>
      <c r="R74" s="43"/>
      <c r="S74" s="43"/>
      <c r="T74" s="324"/>
      <c r="U74" s="43"/>
      <c r="V74" s="43"/>
      <c r="W74" s="71"/>
      <c r="X74" s="43"/>
      <c r="Y74" s="43"/>
      <c r="Z74" s="44"/>
      <c r="AA74" s="44"/>
      <c r="AB74" s="44"/>
      <c r="AC74" s="44"/>
      <c r="AD74" s="45"/>
      <c r="GS74" s="15"/>
      <c r="GT74" s="15"/>
      <c r="GU74" s="15"/>
      <c r="GV74" s="15"/>
      <c r="GW74" s="15"/>
    </row>
    <row r="75" spans="1:205" ht="30" customHeight="1" thickBot="1" x14ac:dyDescent="0.3">
      <c r="A75" s="40"/>
      <c r="B75" s="136"/>
      <c r="C75" s="43"/>
      <c r="D75" s="693" t="str">
        <f>Taux!L26</f>
        <v>Non</v>
      </c>
      <c r="E75" s="695"/>
      <c r="F75" s="689"/>
      <c r="G75" s="689"/>
      <c r="H75" s="689"/>
      <c r="I75" s="689"/>
      <c r="J75" s="689"/>
      <c r="K75" s="689"/>
      <c r="L75" s="43"/>
      <c r="M75" s="43"/>
      <c r="N75" s="43"/>
      <c r="O75" s="43"/>
      <c r="P75" s="43"/>
      <c r="Q75" s="43"/>
      <c r="R75" s="43"/>
      <c r="S75" s="43"/>
      <c r="T75" s="324"/>
      <c r="U75" s="732"/>
      <c r="V75" s="732"/>
      <c r="W75" s="732"/>
      <c r="X75" s="43"/>
      <c r="Y75" s="43"/>
      <c r="Z75" s="44"/>
      <c r="AA75" s="44"/>
      <c r="AB75" s="50" t="s">
        <v>324</v>
      </c>
      <c r="AC75" s="74">
        <f>26*AC73</f>
        <v>0</v>
      </c>
      <c r="AD75" s="45"/>
      <c r="GS75" s="15"/>
      <c r="GT75" s="15"/>
      <c r="GU75" s="15"/>
      <c r="GV75" s="15"/>
      <c r="GW75" s="15"/>
    </row>
    <row r="76" spans="1:205" ht="3.75" customHeight="1" x14ac:dyDescent="0.25">
      <c r="A76" s="40"/>
      <c r="B76" s="44"/>
      <c r="C76" s="43"/>
      <c r="D76" s="43"/>
      <c r="E76" s="43"/>
      <c r="F76" s="43"/>
      <c r="G76" s="92"/>
      <c r="H76" s="92"/>
      <c r="I76" s="92"/>
      <c r="J76" s="92"/>
      <c r="K76" s="92"/>
      <c r="L76" s="92"/>
      <c r="M76" s="43"/>
      <c r="N76" s="43"/>
      <c r="O76" s="43"/>
      <c r="P76" s="43"/>
      <c r="Q76" s="43"/>
      <c r="R76" s="43"/>
      <c r="S76" s="43"/>
      <c r="T76" s="324"/>
      <c r="U76" s="43"/>
      <c r="V76" s="43"/>
      <c r="W76" s="71"/>
      <c r="X76" s="43"/>
      <c r="Y76" s="43"/>
      <c r="Z76" s="44"/>
      <c r="AA76" s="44"/>
      <c r="AB76" s="44"/>
      <c r="AC76" s="53"/>
      <c r="AD76" s="45"/>
      <c r="GS76" s="15"/>
      <c r="GT76" s="15"/>
      <c r="GU76" s="15"/>
      <c r="GV76" s="15"/>
      <c r="GW76" s="15"/>
    </row>
    <row r="77" spans="1:205" s="91" customFormat="1" ht="30" customHeight="1" x14ac:dyDescent="0.25">
      <c r="A77" s="40"/>
      <c r="B77" s="43"/>
      <c r="C77" s="43"/>
      <c r="D77" s="43"/>
      <c r="E77" s="43"/>
      <c r="F77" s="47"/>
      <c r="G77" s="127" t="str">
        <f>IF(AND(Taux!L28=Taux!L25,Taux!L18=Taux!L16),"Pour souscrire l'assurance vie des personnes à charge, vous devez avoir l'assurance vie de base","")</f>
        <v/>
      </c>
      <c r="H77" s="92"/>
      <c r="I77" s="92"/>
      <c r="J77" s="92"/>
      <c r="K77" s="92"/>
      <c r="L77" s="92"/>
      <c r="M77" s="43"/>
      <c r="N77" s="43"/>
      <c r="O77" s="43"/>
      <c r="P77" s="43"/>
      <c r="Q77" s="43"/>
      <c r="R77" s="43"/>
      <c r="S77" s="43"/>
      <c r="T77" s="324"/>
      <c r="U77" s="43"/>
      <c r="V77" s="43"/>
      <c r="W77" s="90"/>
      <c r="X77" s="43"/>
      <c r="Y77" s="43"/>
      <c r="Z77" s="44"/>
      <c r="AA77" s="324"/>
      <c r="AB77" s="43"/>
      <c r="AC77" s="602" t="str">
        <f xml:space="preserve"> IF(AC73&gt;0,"Ce cout tient compte d'un congé de prime de 50 %, mais n'inclut pas la taxe de vente de 9 %","")</f>
        <v/>
      </c>
      <c r="AD77" s="4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row>
    <row r="78" spans="1:205" s="91" customFormat="1" ht="3.75" customHeight="1" x14ac:dyDescent="0.35">
      <c r="A78" s="54"/>
      <c r="B78" s="46"/>
      <c r="C78" s="46"/>
      <c r="D78" s="93" t="str">
        <f>IF(AND(Taux!L28=Taux!L25,Taux!L18=Taux!L16),"Pour souscrire l'assurance vie des personnes à charge, vous devez avoir l'assurance vie de base","")</f>
        <v/>
      </c>
      <c r="E78" s="93"/>
      <c r="F78" s="43"/>
      <c r="G78" s="43"/>
      <c r="H78" s="43"/>
      <c r="I78" s="43"/>
      <c r="J78" s="43"/>
      <c r="K78" s="43"/>
      <c r="L78" s="43"/>
      <c r="M78" s="43"/>
      <c r="N78" s="43"/>
      <c r="O78" s="43"/>
      <c r="P78" s="43"/>
      <c r="Q78" s="43"/>
      <c r="R78" s="43"/>
      <c r="S78" s="43"/>
      <c r="T78" s="324"/>
      <c r="U78" s="43"/>
      <c r="V78" s="43"/>
      <c r="W78" s="90"/>
      <c r="X78" s="43"/>
      <c r="Y78" s="43"/>
      <c r="Z78" s="56"/>
      <c r="AA78" s="56"/>
      <c r="AB78" s="56"/>
      <c r="AC78" s="56"/>
      <c r="AD78" s="57"/>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row>
    <row r="79" spans="1:205" ht="3.75" customHeight="1" x14ac:dyDescent="0.25">
      <c r="A79" s="19"/>
      <c r="B79" s="75"/>
      <c r="C79" s="75"/>
      <c r="D79" s="75"/>
      <c r="E79" s="75"/>
      <c r="F79" s="75"/>
      <c r="G79" s="75"/>
      <c r="H79" s="75"/>
      <c r="I79" s="75"/>
      <c r="J79" s="75"/>
      <c r="K79" s="75"/>
      <c r="L79" s="75"/>
      <c r="M79" s="75"/>
      <c r="N79" s="75"/>
      <c r="O79" s="75"/>
      <c r="P79" s="75"/>
      <c r="Q79" s="75"/>
      <c r="R79" s="20"/>
      <c r="S79" s="20"/>
      <c r="T79" s="300"/>
      <c r="U79" s="20"/>
      <c r="V79" s="20"/>
      <c r="W79" s="20"/>
      <c r="X79" s="20"/>
      <c r="Y79" s="20"/>
      <c r="Z79" s="58"/>
      <c r="AA79" s="58"/>
      <c r="AB79" s="58"/>
      <c r="AC79" s="58"/>
      <c r="AD79" s="21"/>
      <c r="GS79" s="15"/>
      <c r="GT79" s="15"/>
      <c r="GU79" s="15"/>
      <c r="GV79" s="15"/>
      <c r="GW79" s="15"/>
    </row>
    <row r="80" spans="1:205" ht="30" customHeight="1" thickBot="1" x14ac:dyDescent="0.4">
      <c r="A80" s="22"/>
      <c r="B80" s="59" t="s">
        <v>22</v>
      </c>
      <c r="C80" s="59"/>
      <c r="D80" s="23"/>
      <c r="E80" s="23"/>
      <c r="F80" s="23"/>
      <c r="G80" s="23"/>
      <c r="H80" s="23"/>
      <c r="I80" s="23"/>
      <c r="J80" s="23"/>
      <c r="K80" s="23"/>
      <c r="L80" s="23"/>
      <c r="M80" s="23"/>
      <c r="N80" s="23"/>
      <c r="O80" s="23"/>
      <c r="P80" s="23"/>
      <c r="Q80" s="23"/>
      <c r="R80" s="63"/>
      <c r="S80" s="23"/>
      <c r="T80" s="447"/>
      <c r="U80" s="23"/>
      <c r="V80" s="23"/>
      <c r="W80" s="23"/>
      <c r="X80" s="23"/>
      <c r="Y80" s="23"/>
      <c r="Z80" s="31"/>
      <c r="AA80" s="31"/>
      <c r="AB80" s="31"/>
      <c r="AC80" s="31"/>
      <c r="AD80" s="26"/>
      <c r="GS80" s="15"/>
      <c r="GT80" s="15"/>
      <c r="GU80" s="15"/>
      <c r="GV80" s="15"/>
      <c r="GW80" s="15"/>
    </row>
    <row r="81" spans="1:205" ht="30" customHeight="1" thickBot="1" x14ac:dyDescent="0.4">
      <c r="A81" s="22"/>
      <c r="B81" s="27" t="s">
        <v>63</v>
      </c>
      <c r="C81" s="27"/>
      <c r="D81" s="23"/>
      <c r="E81" s="23"/>
      <c r="F81" s="23"/>
      <c r="G81" s="23"/>
      <c r="H81" s="23"/>
      <c r="I81" s="23"/>
      <c r="J81" s="23"/>
      <c r="K81" s="23"/>
      <c r="L81" s="23"/>
      <c r="M81" s="23"/>
      <c r="N81" s="23"/>
      <c r="O81" s="706" t="s">
        <v>145</v>
      </c>
      <c r="P81" s="706"/>
      <c r="Q81" s="706"/>
      <c r="R81" s="706"/>
      <c r="S81" s="706"/>
      <c r="T81" s="706"/>
      <c r="U81" s="707"/>
      <c r="V81" s="459">
        <f>Taux!R50</f>
        <v>0</v>
      </c>
      <c r="W81" s="23"/>
      <c r="X81" s="23"/>
      <c r="Y81" s="81" t="s">
        <v>114</v>
      </c>
      <c r="Z81" s="144">
        <f>IF(AND(Taux!V45&gt;0,Taux!W48&gt;0),0,Taux!V45+Taux!W48)</f>
        <v>0</v>
      </c>
      <c r="AA81" s="94"/>
      <c r="AB81" s="31"/>
      <c r="AC81" s="31"/>
      <c r="AD81" s="26"/>
      <c r="GS81" s="15"/>
      <c r="GT81" s="15"/>
      <c r="GU81" s="15"/>
      <c r="GV81" s="15"/>
      <c r="GW81" s="15"/>
    </row>
    <row r="82" spans="1:205" ht="30" customHeight="1" x14ac:dyDescent="0.35">
      <c r="A82" s="22"/>
      <c r="B82" s="27"/>
      <c r="C82" s="27"/>
      <c r="D82" s="23"/>
      <c r="E82" s="23"/>
      <c r="F82" s="23"/>
      <c r="G82" s="23"/>
      <c r="H82" s="23"/>
      <c r="I82" s="23"/>
      <c r="J82" s="23"/>
      <c r="K82" s="23"/>
      <c r="L82" s="23"/>
      <c r="M82" s="23"/>
      <c r="N82" s="23"/>
      <c r="O82" s="95"/>
      <c r="P82" s="95"/>
      <c r="Q82" s="95"/>
      <c r="R82" s="95"/>
      <c r="S82" s="95"/>
      <c r="T82" s="533"/>
      <c r="U82" s="95"/>
      <c r="V82" s="84"/>
      <c r="W82" s="23"/>
      <c r="X82" s="23"/>
      <c r="Y82" s="81"/>
      <c r="Z82" s="94"/>
      <c r="AA82" s="94"/>
      <c r="AB82" s="31"/>
      <c r="AC82" s="31"/>
      <c r="AD82" s="26"/>
      <c r="GS82" s="15"/>
      <c r="GT82" s="15"/>
      <c r="GU82" s="15"/>
      <c r="GV82" s="15"/>
      <c r="GW82" s="15"/>
    </row>
    <row r="83" spans="1:205" ht="30" customHeight="1" thickBot="1" x14ac:dyDescent="0.3">
      <c r="A83" s="22"/>
      <c r="B83" s="682" t="s">
        <v>111</v>
      </c>
      <c r="C83" s="682"/>
      <c r="D83" s="682"/>
      <c r="E83" s="682"/>
      <c r="F83" s="682"/>
      <c r="G83" s="682"/>
      <c r="H83" s="682"/>
      <c r="I83" s="23" t="s">
        <v>38</v>
      </c>
      <c r="J83" s="96"/>
      <c r="K83" s="23"/>
      <c r="L83" s="23"/>
      <c r="M83" s="23"/>
      <c r="N83" s="23"/>
      <c r="O83" s="23"/>
      <c r="P83" s="23"/>
      <c r="Q83" s="23"/>
      <c r="R83" s="713" t="s">
        <v>120</v>
      </c>
      <c r="S83" s="713"/>
      <c r="T83" s="713"/>
      <c r="U83" s="713"/>
      <c r="V83" s="713"/>
      <c r="W83" s="713"/>
      <c r="X83" s="713"/>
      <c r="Y83" s="713"/>
      <c r="Z83" s="31"/>
      <c r="AA83" s="31"/>
      <c r="AB83" s="31"/>
      <c r="AC83" s="31"/>
      <c r="AD83" s="26"/>
      <c r="GS83" s="15"/>
      <c r="GT83" s="15"/>
      <c r="GU83" s="15"/>
      <c r="GV83" s="15"/>
      <c r="GW83" s="15"/>
    </row>
    <row r="84" spans="1:205" ht="30" customHeight="1" thickBot="1" x14ac:dyDescent="0.3">
      <c r="A84" s="22"/>
      <c r="B84" s="136"/>
      <c r="C84" s="30"/>
      <c r="D84" s="683" t="str">
        <f>Taux!L37</f>
        <v>Oui</v>
      </c>
      <c r="E84" s="685"/>
      <c r="F84" s="681" t="str">
        <f>IF(COUNTBLANK(B84:B86)&lt;2,"Il ne peut y avoir qu'un seul choix de réponse",IF(COUNTBLANK(B84:B86)=3,"Vous devez faire un choix de réponse",""))</f>
        <v>Vous devez faire un choix de réponse</v>
      </c>
      <c r="G84" s="681"/>
      <c r="H84" s="681"/>
      <c r="I84" s="136"/>
      <c r="J84" s="30"/>
      <c r="K84" s="683" t="str">
        <f>Taux!L43</f>
        <v>Homme</v>
      </c>
      <c r="L84" s="684"/>
      <c r="M84" s="685"/>
      <c r="N84" s="681" t="str">
        <f>IF(COUNTBLANK(I84:I86)&lt;2,"Il ne peut y avoir qu'un seul choix de réponse",IF(COUNTBLANK(I84:I86)=3,"Vous devez faire un choix de réponse",""))</f>
        <v>Vous devez faire un choix de réponse</v>
      </c>
      <c r="O84" s="681"/>
      <c r="P84" s="681"/>
      <c r="Q84" s="681"/>
      <c r="R84" s="97"/>
      <c r="S84" s="31"/>
      <c r="T84" s="440"/>
      <c r="U84" s="466"/>
      <c r="V84" s="31" t="s">
        <v>146</v>
      </c>
      <c r="W84" s="31"/>
      <c r="X84" s="31"/>
      <c r="Y84" s="144">
        <f>IF(OR(U84=1,U84=2,U84=3,U84=4,U84=5,U84=6,U84=7),U84*20000,0)</f>
        <v>0</v>
      </c>
      <c r="Z84" s="730" t="str">
        <f>IF(AND(Y84&gt;0,Y90&gt;0),"Pour effectuer un changement à votre protection, vous devez sélectionner des tranches de 25 000$ uniquement","")</f>
        <v/>
      </c>
      <c r="AA84" s="730"/>
      <c r="AB84" s="31"/>
      <c r="AC84" s="31"/>
      <c r="AD84" s="26"/>
      <c r="GS84" s="15"/>
      <c r="GT84" s="15"/>
      <c r="GU84" s="15"/>
      <c r="GV84" s="15"/>
      <c r="GW84" s="15"/>
    </row>
    <row r="85" spans="1:205" ht="3.75" customHeight="1" thickBot="1" x14ac:dyDescent="0.3">
      <c r="A85" s="22"/>
      <c r="B85" s="31"/>
      <c r="C85" s="81"/>
      <c r="D85" s="23"/>
      <c r="E85" s="23"/>
      <c r="F85" s="681"/>
      <c r="G85" s="681"/>
      <c r="H85" s="681"/>
      <c r="I85" s="30"/>
      <c r="J85" s="30"/>
      <c r="K85" s="23"/>
      <c r="L85" s="23"/>
      <c r="M85" s="23"/>
      <c r="N85" s="681"/>
      <c r="O85" s="681"/>
      <c r="P85" s="681"/>
      <c r="Q85" s="681"/>
      <c r="R85" s="98"/>
      <c r="S85" s="29"/>
      <c r="T85" s="448"/>
      <c r="U85" s="29"/>
      <c r="V85" s="23"/>
      <c r="W85" s="23"/>
      <c r="X85" s="23"/>
      <c r="Y85" s="23"/>
      <c r="Z85" s="730"/>
      <c r="AA85" s="730"/>
      <c r="AB85" s="31"/>
      <c r="AC85" s="31"/>
      <c r="AD85" s="26"/>
      <c r="GS85" s="15"/>
      <c r="GT85" s="15"/>
      <c r="GU85" s="15"/>
      <c r="GV85" s="15"/>
      <c r="GW85" s="15"/>
    </row>
    <row r="86" spans="1:205" ht="30" customHeight="1" thickBot="1" x14ac:dyDescent="0.3">
      <c r="A86" s="22"/>
      <c r="B86" s="136"/>
      <c r="C86" s="30"/>
      <c r="D86" s="683" t="str">
        <f>Taux!L38</f>
        <v>Non</v>
      </c>
      <c r="E86" s="685"/>
      <c r="F86" s="681"/>
      <c r="G86" s="681"/>
      <c r="H86" s="681"/>
      <c r="I86" s="136"/>
      <c r="J86" s="30"/>
      <c r="K86" s="683" t="str">
        <f>Taux!L44</f>
        <v>Femme</v>
      </c>
      <c r="L86" s="684"/>
      <c r="M86" s="685"/>
      <c r="N86" s="681"/>
      <c r="O86" s="681"/>
      <c r="P86" s="681"/>
      <c r="Q86" s="681"/>
      <c r="R86" s="98"/>
      <c r="S86" s="29"/>
      <c r="T86" s="448"/>
      <c r="U86" s="29"/>
      <c r="V86" s="23"/>
      <c r="W86" s="23"/>
      <c r="X86" s="23"/>
      <c r="Y86" s="23"/>
      <c r="Z86" s="730"/>
      <c r="AA86" s="730"/>
      <c r="AB86" s="31"/>
      <c r="AC86" s="31"/>
      <c r="AD86" s="26"/>
      <c r="GS86" s="15"/>
      <c r="GT86" s="15"/>
      <c r="GU86" s="15"/>
      <c r="GV86" s="15"/>
      <c r="GW86" s="15"/>
    </row>
    <row r="87" spans="1:205" ht="3.75" customHeight="1" x14ac:dyDescent="0.25">
      <c r="A87" s="22"/>
      <c r="B87" s="31"/>
      <c r="C87" s="81"/>
      <c r="D87" s="23"/>
      <c r="E87" s="23"/>
      <c r="F87" s="30"/>
      <c r="G87" s="30"/>
      <c r="H87" s="30"/>
      <c r="I87" s="30"/>
      <c r="J87" s="30"/>
      <c r="K87" s="23"/>
      <c r="L87" s="23"/>
      <c r="M87" s="23"/>
      <c r="N87" s="78"/>
      <c r="O87" s="78"/>
      <c r="P87" s="78"/>
      <c r="Q87" s="78"/>
      <c r="R87" s="98"/>
      <c r="S87" s="29"/>
      <c r="T87" s="448"/>
      <c r="U87" s="29"/>
      <c r="V87" s="23"/>
      <c r="W87" s="23"/>
      <c r="X87" s="23"/>
      <c r="Y87" s="23"/>
      <c r="Z87" s="730"/>
      <c r="AA87" s="730"/>
      <c r="AB87" s="31"/>
      <c r="AC87" s="31"/>
      <c r="AD87" s="26"/>
      <c r="GS87" s="15"/>
      <c r="GT87" s="15"/>
      <c r="GU87" s="15"/>
      <c r="GV87" s="15"/>
      <c r="GW87" s="15"/>
    </row>
    <row r="88" spans="1:205" ht="30" customHeight="1" x14ac:dyDescent="0.25">
      <c r="A88" s="22"/>
      <c r="B88" s="30"/>
      <c r="C88" s="30"/>
      <c r="D88" s="30"/>
      <c r="E88" s="30"/>
      <c r="F88" s="30"/>
      <c r="G88" s="30"/>
      <c r="H88" s="30"/>
      <c r="I88" s="23" t="s">
        <v>38</v>
      </c>
      <c r="J88" s="30"/>
      <c r="K88" s="97"/>
      <c r="L88" s="97"/>
      <c r="M88" s="97"/>
      <c r="N88" s="78"/>
      <c r="O88" s="78"/>
      <c r="P88" s="78"/>
      <c r="Q88" s="78"/>
      <c r="R88" s="713" t="s">
        <v>121</v>
      </c>
      <c r="S88" s="713"/>
      <c r="T88" s="713"/>
      <c r="U88" s="713"/>
      <c r="V88" s="713"/>
      <c r="W88" s="713"/>
      <c r="X88" s="713"/>
      <c r="Y88" s="713"/>
      <c r="Z88" s="730"/>
      <c r="AA88" s="730"/>
      <c r="AB88" s="31"/>
      <c r="AC88" s="31"/>
      <c r="AD88" s="26"/>
      <c r="GS88" s="15"/>
      <c r="GT88" s="15"/>
      <c r="GU88" s="15"/>
      <c r="GV88" s="15"/>
      <c r="GW88" s="15"/>
    </row>
    <row r="89" spans="1:205" ht="3.75" customHeight="1" thickBot="1" x14ac:dyDescent="0.3">
      <c r="A89" s="22"/>
      <c r="B89" s="31"/>
      <c r="C89" s="81"/>
      <c r="D89" s="23"/>
      <c r="E89" s="23"/>
      <c r="F89" s="30"/>
      <c r="G89" s="30"/>
      <c r="H89" s="30"/>
      <c r="I89" s="30"/>
      <c r="J89" s="30"/>
      <c r="K89" s="23"/>
      <c r="L89" s="23"/>
      <c r="M89" s="23"/>
      <c r="N89" s="23"/>
      <c r="O89" s="23"/>
      <c r="P89" s="23"/>
      <c r="Q89" s="23"/>
      <c r="R89" s="23"/>
      <c r="S89" s="23"/>
      <c r="T89" s="447"/>
      <c r="U89" s="23"/>
      <c r="V89" s="23"/>
      <c r="W89" s="23"/>
      <c r="X89" s="23"/>
      <c r="Y89" s="23"/>
      <c r="Z89" s="31"/>
      <c r="AA89" s="31"/>
      <c r="AB89" s="31"/>
      <c r="AC89" s="31"/>
      <c r="AD89" s="26"/>
      <c r="GS89" s="15"/>
      <c r="GT89" s="15"/>
      <c r="GU89" s="15"/>
      <c r="GV89" s="15"/>
      <c r="GW89" s="15"/>
    </row>
    <row r="90" spans="1:205" ht="30" customHeight="1" thickBot="1" x14ac:dyDescent="0.3">
      <c r="A90" s="22"/>
      <c r="B90" s="729" t="s">
        <v>348</v>
      </c>
      <c r="C90" s="729"/>
      <c r="D90" s="729"/>
      <c r="E90" s="31"/>
      <c r="F90" s="30"/>
      <c r="G90" s="30"/>
      <c r="H90" s="30"/>
      <c r="I90" s="136"/>
      <c r="J90" s="30"/>
      <c r="K90" s="683" t="str">
        <f>IF(Taux!L46=Taux!L44,Taux!L51,Taux!L49)</f>
        <v>Non fumeur</v>
      </c>
      <c r="L90" s="684"/>
      <c r="M90" s="685"/>
      <c r="N90" s="681" t="str">
        <f>IF(COUNTBLANK(I90:I92)&lt;2,"Il ne peut y avoir qu'un seul choix de réponse",IF(COUNTBLANK(I90:I92)=3,"Vous devez faire un choix de réponse",""))</f>
        <v>Vous devez faire un choix de réponse</v>
      </c>
      <c r="O90" s="681"/>
      <c r="P90" s="681"/>
      <c r="Q90" s="681"/>
      <c r="R90" s="97"/>
      <c r="S90" s="31"/>
      <c r="T90" s="440"/>
      <c r="U90" s="466"/>
      <c r="V90" s="31" t="s">
        <v>147</v>
      </c>
      <c r="W90" s="31"/>
      <c r="X90" s="31"/>
      <c r="Y90" s="144">
        <f>IF(OR(U90=1,U90=2,U90=3,U90=4,U90=5,U90=6,U90=7,U90=8,U90=9,U90=10),U90*25000,0)</f>
        <v>0</v>
      </c>
      <c r="Z90" s="31"/>
      <c r="AA90" s="31"/>
      <c r="AB90" s="81" t="s">
        <v>327</v>
      </c>
      <c r="AC90" s="140">
        <f>IF(AND(F84="",N84="",N90="",Z84="",B93=""),ROUND(Z81/1000*V81,2),0)</f>
        <v>0</v>
      </c>
      <c r="AD90" s="26"/>
      <c r="GS90" s="15"/>
      <c r="GT90" s="15"/>
      <c r="GU90" s="15"/>
      <c r="GV90" s="15"/>
      <c r="GW90" s="15"/>
    </row>
    <row r="91" spans="1:205" ht="3.75" customHeight="1" thickBot="1" x14ac:dyDescent="0.3">
      <c r="A91" s="22"/>
      <c r="B91" s="99"/>
      <c r="C91" s="99"/>
      <c r="D91" s="99"/>
      <c r="E91" s="99"/>
      <c r="F91" s="99"/>
      <c r="G91" s="99"/>
      <c r="H91" s="23"/>
      <c r="I91" s="23"/>
      <c r="J91" s="23"/>
      <c r="K91" s="97"/>
      <c r="L91" s="97"/>
      <c r="M91" s="97"/>
      <c r="N91" s="681"/>
      <c r="O91" s="681"/>
      <c r="P91" s="681"/>
      <c r="Q91" s="681"/>
      <c r="R91" s="98"/>
      <c r="S91" s="29"/>
      <c r="T91" s="448"/>
      <c r="U91" s="62"/>
      <c r="V91" s="62"/>
      <c r="W91" s="23"/>
      <c r="X91" s="23"/>
      <c r="Y91" s="23"/>
      <c r="Z91" s="31"/>
      <c r="AA91" s="31"/>
      <c r="AB91" s="31"/>
      <c r="AC91" s="31"/>
      <c r="AD91" s="26"/>
      <c r="GS91" s="15"/>
      <c r="GT91" s="15"/>
      <c r="GU91" s="15"/>
      <c r="GV91" s="15"/>
      <c r="GW91" s="15"/>
    </row>
    <row r="92" spans="1:205" ht="30" customHeight="1" thickBot="1" x14ac:dyDescent="0.3">
      <c r="A92" s="22"/>
      <c r="B92" s="572" t="str">
        <f>IF(I4&gt;0,I4,"")</f>
        <v/>
      </c>
      <c r="C92" s="540" t="s">
        <v>119</v>
      </c>
      <c r="D92" s="532"/>
      <c r="E92" s="99"/>
      <c r="F92" s="99"/>
      <c r="G92" s="99"/>
      <c r="H92" s="23"/>
      <c r="I92" s="136"/>
      <c r="J92" s="23"/>
      <c r="K92" s="683" t="str">
        <f>IF(Taux!L46=Taux!L44,Taux!L52,Taux!L50)</f>
        <v>Fumeur</v>
      </c>
      <c r="L92" s="684"/>
      <c r="M92" s="685"/>
      <c r="N92" s="681"/>
      <c r="O92" s="681"/>
      <c r="P92" s="681"/>
      <c r="Q92" s="681"/>
      <c r="R92" s="98"/>
      <c r="S92" s="29"/>
      <c r="T92" s="448"/>
      <c r="U92" s="62"/>
      <c r="V92" s="62"/>
      <c r="W92" s="23"/>
      <c r="X92" s="23"/>
      <c r="Y92" s="23"/>
      <c r="Z92" s="31"/>
      <c r="AA92" s="31"/>
      <c r="AB92" s="81" t="s">
        <v>324</v>
      </c>
      <c r="AC92" s="140">
        <f>AC90*26</f>
        <v>0</v>
      </c>
      <c r="AD92" s="26"/>
      <c r="GS92" s="15"/>
      <c r="GT92" s="15"/>
      <c r="GU92" s="15"/>
      <c r="GV92" s="15"/>
      <c r="GW92" s="15"/>
    </row>
    <row r="93" spans="1:205" ht="19.5" customHeight="1" x14ac:dyDescent="0.25">
      <c r="A93" s="22"/>
      <c r="B93" s="599" t="str">
        <f>IF(I4&gt;=70,"À compter de 70 ans, l'assurance vie additonnelle pour la personne conjointe n'est plus disponible.","")</f>
        <v/>
      </c>
      <c r="C93" s="599"/>
      <c r="D93" s="599"/>
      <c r="E93" s="599"/>
      <c r="F93" s="599"/>
      <c r="G93" s="599"/>
      <c r="H93" s="599"/>
      <c r="I93" s="599"/>
      <c r="J93" s="599"/>
      <c r="K93" s="599"/>
      <c r="L93" s="599"/>
      <c r="M93" s="599"/>
      <c r="N93" s="599"/>
      <c r="O93" s="599"/>
      <c r="P93" s="599"/>
      <c r="Q93" s="599"/>
      <c r="R93" s="599"/>
      <c r="S93" s="599"/>
      <c r="T93" s="599"/>
      <c r="U93" s="599"/>
      <c r="V93" s="599"/>
      <c r="W93" s="599"/>
      <c r="X93" s="23"/>
      <c r="Y93" s="23"/>
      <c r="Z93" s="23"/>
      <c r="AA93" s="23"/>
      <c r="AB93" s="23"/>
      <c r="AC93" s="603" t="str">
        <f xml:space="preserve"> IF(AC90&gt;0,"Ce cout tient compte d'un congé de prime de 50 %, mais n'inclut pas la taxe de vente de 9 %","")</f>
        <v/>
      </c>
      <c r="AD93" s="26"/>
      <c r="GS93" s="15"/>
      <c r="GT93" s="15"/>
      <c r="GU93" s="15"/>
      <c r="GV93" s="15"/>
      <c r="GW93" s="15"/>
    </row>
    <row r="94" spans="1:205" ht="3.75" customHeight="1" x14ac:dyDescent="0.25">
      <c r="A94" s="22"/>
      <c r="B94" s="125"/>
      <c r="C94" s="125"/>
      <c r="D94" s="125"/>
      <c r="E94" s="125"/>
      <c r="F94" s="125"/>
      <c r="G94" s="125"/>
      <c r="H94" s="125"/>
      <c r="I94" s="125"/>
      <c r="J94" s="125"/>
      <c r="K94" s="125"/>
      <c r="L94" s="125"/>
      <c r="M94" s="100"/>
      <c r="N94" s="100"/>
      <c r="O94" s="100"/>
      <c r="P94" s="100"/>
      <c r="Q94" s="100"/>
      <c r="R94" s="98"/>
      <c r="S94" s="731"/>
      <c r="T94" s="731"/>
      <c r="U94" s="731"/>
      <c r="V94" s="731"/>
      <c r="W94" s="731"/>
      <c r="X94" s="731"/>
      <c r="Y94" s="731"/>
      <c r="Z94" s="23"/>
      <c r="AA94" s="31"/>
      <c r="AB94" s="31"/>
      <c r="AC94" s="25"/>
      <c r="AD94" s="26"/>
      <c r="GS94" s="15"/>
      <c r="GT94" s="15"/>
      <c r="GU94" s="15"/>
      <c r="GV94" s="15"/>
      <c r="GW94" s="15"/>
    </row>
    <row r="95" spans="1:205" ht="3.75" customHeight="1" x14ac:dyDescent="0.25">
      <c r="A95" s="101"/>
      <c r="B95" s="102"/>
      <c r="C95" s="102"/>
      <c r="D95" s="102"/>
      <c r="E95" s="102"/>
      <c r="F95" s="102"/>
      <c r="G95" s="102"/>
      <c r="H95" s="102"/>
      <c r="I95" s="102"/>
      <c r="J95" s="102"/>
      <c r="K95" s="102"/>
      <c r="L95" s="102"/>
      <c r="M95" s="102"/>
      <c r="N95" s="102"/>
      <c r="O95" s="102"/>
      <c r="P95" s="102"/>
      <c r="Q95" s="102"/>
      <c r="R95" s="103"/>
      <c r="S95" s="103"/>
      <c r="T95" s="379"/>
      <c r="U95" s="103"/>
      <c r="V95" s="103"/>
      <c r="W95" s="103"/>
      <c r="X95" s="103"/>
      <c r="Y95" s="103"/>
      <c r="Z95" s="104"/>
      <c r="AA95" s="104"/>
      <c r="AB95" s="104"/>
      <c r="AC95" s="104"/>
      <c r="AD95" s="105"/>
      <c r="GS95" s="15"/>
      <c r="GT95" s="15"/>
      <c r="GU95" s="15"/>
      <c r="GV95" s="15"/>
      <c r="GW95" s="15"/>
    </row>
    <row r="96" spans="1:205" ht="30" customHeight="1" thickBot="1" x14ac:dyDescent="0.4">
      <c r="A96" s="22"/>
      <c r="B96" s="59" t="s">
        <v>22</v>
      </c>
      <c r="C96" s="59"/>
      <c r="D96" s="23"/>
      <c r="E96" s="23"/>
      <c r="F96" s="23"/>
      <c r="G96" s="23"/>
      <c r="H96" s="23"/>
      <c r="I96" s="23"/>
      <c r="J96" s="23"/>
      <c r="K96" s="23"/>
      <c r="L96" s="23"/>
      <c r="M96" s="23"/>
      <c r="N96" s="23"/>
      <c r="O96" s="23"/>
      <c r="P96" s="23"/>
      <c r="Q96" s="23"/>
      <c r="R96" s="63"/>
      <c r="S96" s="23"/>
      <c r="T96" s="447"/>
      <c r="U96" s="23"/>
      <c r="V96" s="23"/>
      <c r="W96" s="23"/>
      <c r="X96" s="23"/>
      <c r="Y96" s="23"/>
      <c r="Z96" s="31"/>
      <c r="AA96" s="31"/>
      <c r="AB96" s="31"/>
      <c r="AC96" s="31"/>
      <c r="AD96" s="26"/>
      <c r="GS96" s="15"/>
      <c r="GT96" s="15"/>
      <c r="GU96" s="15"/>
      <c r="GV96" s="15"/>
      <c r="GW96" s="15"/>
    </row>
    <row r="97" spans="1:205" ht="30" customHeight="1" thickBot="1" x14ac:dyDescent="0.4">
      <c r="A97" s="22"/>
      <c r="B97" s="27" t="s">
        <v>64</v>
      </c>
      <c r="C97" s="27"/>
      <c r="D97" s="23"/>
      <c r="E97" s="23"/>
      <c r="F97" s="23"/>
      <c r="G97" s="23"/>
      <c r="H97" s="23"/>
      <c r="I97" s="23"/>
      <c r="J97" s="23"/>
      <c r="K97" s="23"/>
      <c r="L97" s="23"/>
      <c r="M97" s="23"/>
      <c r="N97" s="23"/>
      <c r="O97" s="727" t="s">
        <v>106</v>
      </c>
      <c r="P97" s="727"/>
      <c r="Q97" s="727"/>
      <c r="R97" s="727"/>
      <c r="S97" s="727"/>
      <c r="T97" s="727"/>
      <c r="U97" s="728"/>
      <c r="V97" s="137">
        <f>Taux!R52</f>
        <v>0</v>
      </c>
      <c r="W97" s="23"/>
      <c r="X97" s="23"/>
      <c r="Y97" s="81" t="s">
        <v>114</v>
      </c>
      <c r="Z97" s="144">
        <f>IF(AND(Y100&gt;0,Y106&gt;0),0,Y100+Y106)</f>
        <v>0</v>
      </c>
      <c r="AA97" s="94"/>
      <c r="AB97" s="31"/>
      <c r="AC97" s="31"/>
      <c r="AD97" s="26"/>
      <c r="GS97" s="15"/>
      <c r="GT97" s="15"/>
      <c r="GU97" s="15"/>
      <c r="GV97" s="15"/>
      <c r="GW97" s="15"/>
    </row>
    <row r="98" spans="1:205" ht="30" customHeight="1" x14ac:dyDescent="0.35">
      <c r="A98" s="22"/>
      <c r="B98" s="27"/>
      <c r="C98" s="27"/>
      <c r="D98" s="23"/>
      <c r="E98" s="23"/>
      <c r="F98" s="23"/>
      <c r="G98" s="23"/>
      <c r="H98" s="23"/>
      <c r="I98" s="23"/>
      <c r="J98" s="23"/>
      <c r="K98" s="23"/>
      <c r="L98" s="23"/>
      <c r="M98" s="23"/>
      <c r="N98" s="23"/>
      <c r="O98" s="95"/>
      <c r="P98" s="95"/>
      <c r="Q98" s="95"/>
      <c r="R98" s="95"/>
      <c r="S98" s="95"/>
      <c r="T98" s="533"/>
      <c r="U98" s="95"/>
      <c r="V98" s="84"/>
      <c r="W98" s="23"/>
      <c r="X98" s="23"/>
      <c r="Y98" s="81"/>
      <c r="Z98" s="94"/>
      <c r="AA98" s="94"/>
      <c r="AB98" s="31"/>
      <c r="AC98" s="31"/>
      <c r="AD98" s="26"/>
      <c r="GS98" s="15"/>
      <c r="GT98" s="15"/>
      <c r="GU98" s="15"/>
      <c r="GV98" s="15"/>
      <c r="GW98" s="15"/>
    </row>
    <row r="99" spans="1:205" ht="30" customHeight="1" thickBot="1" x14ac:dyDescent="0.3">
      <c r="A99" s="22"/>
      <c r="B99" s="682" t="s">
        <v>111</v>
      </c>
      <c r="C99" s="682"/>
      <c r="D99" s="682"/>
      <c r="E99" s="682"/>
      <c r="F99" s="682"/>
      <c r="G99" s="682"/>
      <c r="H99" s="682"/>
      <c r="I99" s="23" t="s">
        <v>38</v>
      </c>
      <c r="J99" s="96"/>
      <c r="K99" s="23"/>
      <c r="L99" s="23"/>
      <c r="M99" s="23"/>
      <c r="N99" s="23"/>
      <c r="O99" s="23"/>
      <c r="P99" s="23"/>
      <c r="Q99" s="23"/>
      <c r="R99" s="713" t="s">
        <v>120</v>
      </c>
      <c r="S99" s="713"/>
      <c r="T99" s="713"/>
      <c r="U99" s="713"/>
      <c r="V99" s="713"/>
      <c r="W99" s="713"/>
      <c r="X99" s="713"/>
      <c r="Y99" s="713"/>
      <c r="Z99" s="31"/>
      <c r="AA99" s="31"/>
      <c r="AB99" s="31"/>
      <c r="AC99" s="31"/>
      <c r="AD99" s="26"/>
      <c r="GS99" s="15"/>
      <c r="GT99" s="15"/>
      <c r="GU99" s="15"/>
      <c r="GV99" s="15"/>
      <c r="GW99" s="15"/>
    </row>
    <row r="100" spans="1:205" ht="30" customHeight="1" thickBot="1" x14ac:dyDescent="0.3">
      <c r="A100" s="22"/>
      <c r="B100" s="136"/>
      <c r="C100" s="30"/>
      <c r="D100" s="683" t="str">
        <f>Taux!N37</f>
        <v>Oui</v>
      </c>
      <c r="E100" s="685"/>
      <c r="F100" s="681" t="str">
        <f>IF(COUNTBLANK(B100:B102)&lt;2,"Il ne peut y avoir qu'un seul choix de réponse",IF(COUNTBLANK(B100:B102)=3,"Vous devez faire un choix de réponse",""))</f>
        <v>Vous devez faire un choix de réponse</v>
      </c>
      <c r="G100" s="681"/>
      <c r="H100" s="681"/>
      <c r="I100" s="136"/>
      <c r="J100" s="30"/>
      <c r="K100" s="683" t="str">
        <f>Taux!N43</f>
        <v>Homme</v>
      </c>
      <c r="L100" s="684"/>
      <c r="M100" s="685"/>
      <c r="N100" s="681" t="str">
        <f>IF(COUNTBLANK(I100:I102)&lt;2,"Il ne peut y avoir qu'un seul choix de réponse",IF(COUNTBLANK(I100:I102)=3,"Vous devez faire un choix de réponse",""))</f>
        <v>Vous devez faire un choix de réponse</v>
      </c>
      <c r="O100" s="681"/>
      <c r="P100" s="681"/>
      <c r="Q100" s="681"/>
      <c r="R100" s="97"/>
      <c r="S100" s="31"/>
      <c r="T100" s="440"/>
      <c r="U100" s="466"/>
      <c r="V100" s="31" t="s">
        <v>214</v>
      </c>
      <c r="W100" s="31"/>
      <c r="X100" s="31"/>
      <c r="Y100" s="144">
        <f>IF(OR(U100=1,U100=2,U100=3,U100=4,U100=5,U100=6,U100=7),U100*20000,0)</f>
        <v>0</v>
      </c>
      <c r="Z100" s="730" t="str">
        <f>IF(AND(Y100&gt;0,Y106&gt;0),"Pour effectuer un changement à votre protection, vous devez sélectionner des tranches de 25 000$ uniquement","")</f>
        <v/>
      </c>
      <c r="AA100" s="730"/>
      <c r="AB100" s="31"/>
      <c r="AC100" s="31"/>
      <c r="AD100" s="26"/>
      <c r="GS100" s="15"/>
      <c r="GT100" s="15"/>
      <c r="GU100" s="15"/>
      <c r="GV100" s="15"/>
      <c r="GW100" s="15"/>
    </row>
    <row r="101" spans="1:205" ht="3.75" customHeight="1" thickBot="1" x14ac:dyDescent="0.3">
      <c r="A101" s="22"/>
      <c r="B101" s="31"/>
      <c r="C101" s="81"/>
      <c r="D101" s="23"/>
      <c r="E101" s="23"/>
      <c r="F101" s="681"/>
      <c r="G101" s="681"/>
      <c r="H101" s="681"/>
      <c r="I101" s="30"/>
      <c r="J101" s="30"/>
      <c r="K101" s="23"/>
      <c r="L101" s="23"/>
      <c r="M101" s="23"/>
      <c r="N101" s="681"/>
      <c r="O101" s="681"/>
      <c r="P101" s="681"/>
      <c r="Q101" s="681"/>
      <c r="R101" s="98"/>
      <c r="S101" s="29"/>
      <c r="T101" s="448"/>
      <c r="U101" s="29"/>
      <c r="V101" s="23"/>
      <c r="W101" s="23"/>
      <c r="X101" s="23"/>
      <c r="Y101" s="23"/>
      <c r="Z101" s="730"/>
      <c r="AA101" s="730"/>
      <c r="AB101" s="31"/>
      <c r="AC101" s="31"/>
      <c r="AD101" s="26"/>
      <c r="GS101" s="15"/>
      <c r="GT101" s="15"/>
      <c r="GU101" s="15"/>
      <c r="GV101" s="15"/>
      <c r="GW101" s="15"/>
    </row>
    <row r="102" spans="1:205" ht="30" customHeight="1" thickBot="1" x14ac:dyDescent="0.3">
      <c r="A102" s="22"/>
      <c r="B102" s="136"/>
      <c r="C102" s="30"/>
      <c r="D102" s="683" t="str">
        <f>Taux!N38</f>
        <v>Non</v>
      </c>
      <c r="E102" s="685"/>
      <c r="F102" s="681"/>
      <c r="G102" s="681"/>
      <c r="H102" s="681"/>
      <c r="I102" s="136"/>
      <c r="J102" s="30"/>
      <c r="K102" s="683" t="str">
        <f>Taux!N44</f>
        <v>Femme</v>
      </c>
      <c r="L102" s="684"/>
      <c r="M102" s="685"/>
      <c r="N102" s="681"/>
      <c r="O102" s="681"/>
      <c r="P102" s="681"/>
      <c r="Q102" s="681"/>
      <c r="R102" s="98"/>
      <c r="S102" s="29"/>
      <c r="T102" s="448"/>
      <c r="U102" s="29"/>
      <c r="V102" s="23"/>
      <c r="W102" s="23"/>
      <c r="X102" s="23"/>
      <c r="Y102" s="23"/>
      <c r="Z102" s="730"/>
      <c r="AA102" s="730"/>
      <c r="AB102" s="31"/>
      <c r="AC102" s="31"/>
      <c r="AD102" s="26"/>
      <c r="GS102" s="15"/>
      <c r="GT102" s="15"/>
      <c r="GU102" s="15"/>
      <c r="GV102" s="15"/>
      <c r="GW102" s="15"/>
    </row>
    <row r="103" spans="1:205" ht="3.75" customHeight="1" x14ac:dyDescent="0.25">
      <c r="A103" s="22"/>
      <c r="B103" s="31"/>
      <c r="C103" s="81"/>
      <c r="D103" s="23"/>
      <c r="E103" s="23"/>
      <c r="F103" s="30"/>
      <c r="G103" s="30"/>
      <c r="H103" s="30"/>
      <c r="I103" s="30"/>
      <c r="J103" s="30"/>
      <c r="K103" s="23"/>
      <c r="L103" s="23"/>
      <c r="M103" s="23"/>
      <c r="N103" s="78"/>
      <c r="O103" s="78"/>
      <c r="P103" s="78"/>
      <c r="Q103" s="78"/>
      <c r="R103" s="98"/>
      <c r="S103" s="29"/>
      <c r="T103" s="448"/>
      <c r="U103" s="29"/>
      <c r="V103" s="23"/>
      <c r="W103" s="23"/>
      <c r="X103" s="23"/>
      <c r="Y103" s="23"/>
      <c r="Z103" s="730"/>
      <c r="AA103" s="730"/>
      <c r="AB103" s="31"/>
      <c r="AC103" s="31"/>
      <c r="AD103" s="26"/>
      <c r="GS103" s="15"/>
      <c r="GT103" s="15"/>
      <c r="GU103" s="15"/>
      <c r="GV103" s="15"/>
      <c r="GW103" s="15"/>
    </row>
    <row r="104" spans="1:205" ht="30" customHeight="1" x14ac:dyDescent="0.25">
      <c r="A104" s="22"/>
      <c r="B104" s="30"/>
      <c r="C104" s="30"/>
      <c r="D104" s="30"/>
      <c r="E104" s="30"/>
      <c r="F104" s="30"/>
      <c r="G104" s="30"/>
      <c r="H104" s="30"/>
      <c r="I104" s="29" t="s">
        <v>38</v>
      </c>
      <c r="J104" s="30"/>
      <c r="K104" s="97"/>
      <c r="L104" s="97"/>
      <c r="M104" s="97"/>
      <c r="N104" s="78"/>
      <c r="O104" s="78"/>
      <c r="P104" s="78"/>
      <c r="Q104" s="78"/>
      <c r="R104" s="713" t="s">
        <v>121</v>
      </c>
      <c r="S104" s="713"/>
      <c r="T104" s="713"/>
      <c r="U104" s="713"/>
      <c r="V104" s="713"/>
      <c r="W104" s="713"/>
      <c r="X104" s="713"/>
      <c r="Y104" s="713"/>
      <c r="Z104" s="730"/>
      <c r="AA104" s="730"/>
      <c r="AB104" s="31"/>
      <c r="AC104" s="31"/>
      <c r="AD104" s="26"/>
      <c r="GS104" s="15"/>
      <c r="GT104" s="15"/>
      <c r="GU104" s="15"/>
      <c r="GV104" s="15"/>
      <c r="GW104" s="15"/>
    </row>
    <row r="105" spans="1:205" ht="3.75" customHeight="1" thickBot="1" x14ac:dyDescent="0.3">
      <c r="A105" s="22"/>
      <c r="B105" s="31"/>
      <c r="C105" s="81"/>
      <c r="D105" s="23"/>
      <c r="E105" s="23"/>
      <c r="F105" s="30"/>
      <c r="G105" s="30"/>
      <c r="H105" s="30"/>
      <c r="I105" s="30"/>
      <c r="J105" s="30"/>
      <c r="K105" s="23"/>
      <c r="L105" s="23"/>
      <c r="M105" s="23"/>
      <c r="N105" s="23"/>
      <c r="O105" s="23"/>
      <c r="P105" s="23"/>
      <c r="Q105" s="23"/>
      <c r="R105" s="23"/>
      <c r="S105" s="23"/>
      <c r="T105" s="447"/>
      <c r="U105" s="23"/>
      <c r="V105" s="23"/>
      <c r="W105" s="23"/>
      <c r="X105" s="23"/>
      <c r="Y105" s="23"/>
      <c r="Z105" s="31"/>
      <c r="AA105" s="31"/>
      <c r="AB105" s="31"/>
      <c r="AC105" s="31"/>
      <c r="AD105" s="26"/>
      <c r="GS105" s="15"/>
      <c r="GT105" s="15"/>
      <c r="GU105" s="15"/>
      <c r="GV105" s="15"/>
      <c r="GW105" s="15"/>
    </row>
    <row r="106" spans="1:205" ht="30" customHeight="1" thickBot="1" x14ac:dyDescent="0.3">
      <c r="A106" s="22"/>
      <c r="B106" s="682" t="s">
        <v>122</v>
      </c>
      <c r="C106" s="682"/>
      <c r="D106" s="682"/>
      <c r="E106" s="682"/>
      <c r="F106" s="682"/>
      <c r="G106" s="30"/>
      <c r="H106" s="30"/>
      <c r="I106" s="136"/>
      <c r="J106" s="30"/>
      <c r="K106" s="683" t="str">
        <f>IF(Taux!N46=Taux!N44,Taux!N51,Taux!N49)</f>
        <v>Non fumeuse</v>
      </c>
      <c r="L106" s="684"/>
      <c r="M106" s="685"/>
      <c r="N106" s="681" t="str">
        <f>IF(COUNTBLANK(I106:I108)&lt;2,"Il ne peut y avoir qu'un seul choix de réponse",IF(COUNTBLANK(I106:I108)=3,"Vous devez faire un choix de réponse",""))</f>
        <v>Vous devez faire un choix de réponse</v>
      </c>
      <c r="O106" s="681"/>
      <c r="P106" s="681"/>
      <c r="Q106" s="681"/>
      <c r="R106" s="97"/>
      <c r="S106" s="31"/>
      <c r="T106" s="440"/>
      <c r="U106" s="466"/>
      <c r="V106" s="31" t="s">
        <v>215</v>
      </c>
      <c r="W106" s="31"/>
      <c r="X106" s="31"/>
      <c r="Y106" s="144">
        <f>IF(OR(U106=1,U106=2,U106=3,U106=4,U106=5,U106=6,U106=7,U106=8,U106=9,U106=10),U106*25000,0)</f>
        <v>0</v>
      </c>
      <c r="Z106" s="31"/>
      <c r="AA106" s="31"/>
      <c r="AB106" s="81" t="s">
        <v>327</v>
      </c>
      <c r="AC106" s="460">
        <f>IF(AND(F100="",N100="",N106="",Z100="",B109=""),ROUND(Z97/1000*V97,2),0)</f>
        <v>0</v>
      </c>
      <c r="AD106" s="26"/>
      <c r="GS106" s="15"/>
      <c r="GT106" s="15"/>
      <c r="GU106" s="15"/>
      <c r="GV106" s="15"/>
      <c r="GW106" s="15"/>
    </row>
    <row r="107" spans="1:205" ht="3.75" customHeight="1" thickBot="1" x14ac:dyDescent="0.3">
      <c r="A107" s="22"/>
      <c r="B107" s="99"/>
      <c r="C107" s="99"/>
      <c r="D107" s="99"/>
      <c r="E107" s="99"/>
      <c r="F107" s="99"/>
      <c r="G107" s="99"/>
      <c r="H107" s="23"/>
      <c r="I107" s="23"/>
      <c r="J107" s="23"/>
      <c r="K107" s="97"/>
      <c r="L107" s="97"/>
      <c r="M107" s="97"/>
      <c r="N107" s="681"/>
      <c r="O107" s="681"/>
      <c r="P107" s="681"/>
      <c r="Q107" s="681"/>
      <c r="R107" s="98"/>
      <c r="S107" s="29"/>
      <c r="T107" s="448"/>
      <c r="U107" s="62"/>
      <c r="V107" s="62"/>
      <c r="W107" s="23"/>
      <c r="X107" s="23"/>
      <c r="Y107" s="23"/>
      <c r="Z107" s="31"/>
      <c r="AA107" s="31"/>
      <c r="AB107" s="31"/>
      <c r="AC107" s="81"/>
      <c r="AD107" s="26"/>
      <c r="GS107" s="15"/>
      <c r="GT107" s="15"/>
      <c r="GU107" s="15"/>
      <c r="GV107" s="15"/>
      <c r="GW107" s="15"/>
    </row>
    <row r="108" spans="1:205" ht="30" customHeight="1" thickBot="1" x14ac:dyDescent="0.3">
      <c r="A108" s="22"/>
      <c r="B108" s="469"/>
      <c r="C108" s="142" t="s">
        <v>119</v>
      </c>
      <c r="D108" s="470"/>
      <c r="E108" s="134"/>
      <c r="F108" s="99"/>
      <c r="G108" s="99"/>
      <c r="H108" s="23"/>
      <c r="I108" s="136"/>
      <c r="J108" s="23"/>
      <c r="K108" s="683" t="str">
        <f>IF(Taux!N46=Taux!N44,Taux!N52,Taux!N50)</f>
        <v>Fumeuse</v>
      </c>
      <c r="L108" s="684"/>
      <c r="M108" s="685"/>
      <c r="N108" s="681"/>
      <c r="O108" s="681"/>
      <c r="P108" s="681"/>
      <c r="Q108" s="681"/>
      <c r="R108" s="98"/>
      <c r="S108" s="29"/>
      <c r="T108" s="448"/>
      <c r="U108" s="62"/>
      <c r="V108" s="62"/>
      <c r="W108" s="23"/>
      <c r="X108" s="23"/>
      <c r="Y108" s="23"/>
      <c r="Z108" s="31"/>
      <c r="AA108" s="31"/>
      <c r="AB108" s="81" t="s">
        <v>324</v>
      </c>
      <c r="AC108" s="460">
        <f>AC106*26</f>
        <v>0</v>
      </c>
      <c r="AD108" s="26"/>
      <c r="GS108" s="15"/>
      <c r="GT108" s="15"/>
      <c r="GU108" s="15"/>
      <c r="GV108" s="15"/>
      <c r="GW108" s="15"/>
    </row>
    <row r="109" spans="1:205" ht="30" customHeight="1" x14ac:dyDescent="0.25">
      <c r="A109" s="22"/>
      <c r="B109" s="725" t="str">
        <f>IF(B108&gt;=70,"À compter de 70 ans, l'assurance vie additonnelle pour la personne conjointe n'est plus disponible.","")</f>
        <v/>
      </c>
      <c r="C109" s="725"/>
      <c r="D109" s="725"/>
      <c r="E109" s="725"/>
      <c r="F109" s="725"/>
      <c r="G109" s="725"/>
      <c r="H109" s="725"/>
      <c r="I109" s="725"/>
      <c r="J109" s="725"/>
      <c r="K109" s="725"/>
      <c r="L109" s="725"/>
      <c r="M109" s="725"/>
      <c r="N109" s="725"/>
      <c r="O109" s="725"/>
      <c r="P109" s="725"/>
      <c r="Q109" s="725"/>
      <c r="R109" s="725"/>
      <c r="S109" s="725"/>
      <c r="T109" s="725"/>
      <c r="U109" s="725"/>
      <c r="V109" s="62"/>
      <c r="W109" s="62"/>
      <c r="X109" s="23"/>
      <c r="Y109" s="23"/>
      <c r="Z109" s="23"/>
      <c r="AA109" s="23"/>
      <c r="AB109" s="23"/>
      <c r="AC109" s="603" t="str">
        <f xml:space="preserve"> IF(AC106&gt;0,"Ce cout tient compte d'un congé de prime de 50 %, mais n'inclut pas la taxe de vente de 9 %","")</f>
        <v/>
      </c>
      <c r="AD109" s="26"/>
      <c r="GS109" s="15"/>
      <c r="GT109" s="15"/>
      <c r="GU109" s="15"/>
      <c r="GV109" s="15"/>
      <c r="GW109" s="15"/>
    </row>
    <row r="110" spans="1:205" ht="3.75" customHeight="1" x14ac:dyDescent="0.25">
      <c r="A110" s="64"/>
      <c r="B110" s="126"/>
      <c r="C110" s="126"/>
      <c r="D110" s="126"/>
      <c r="E110" s="126"/>
      <c r="F110" s="126"/>
      <c r="G110" s="126"/>
      <c r="H110" s="126"/>
      <c r="I110" s="126"/>
      <c r="J110" s="126"/>
      <c r="K110" s="126"/>
      <c r="L110" s="126"/>
      <c r="M110" s="106"/>
      <c r="N110" s="106"/>
      <c r="O110" s="106"/>
      <c r="P110" s="106"/>
      <c r="Q110" s="106"/>
      <c r="R110" s="107"/>
      <c r="S110" s="726"/>
      <c r="T110" s="726"/>
      <c r="U110" s="726"/>
      <c r="V110" s="726"/>
      <c r="W110" s="726"/>
      <c r="X110" s="726"/>
      <c r="Y110" s="726"/>
      <c r="Z110" s="108"/>
      <c r="AA110" s="66"/>
      <c r="AB110" s="109"/>
      <c r="AC110" s="110"/>
      <c r="AD110" s="111"/>
      <c r="GS110" s="15"/>
      <c r="GT110" s="15"/>
      <c r="GU110" s="15"/>
      <c r="GV110" s="15"/>
      <c r="GW110" s="15"/>
    </row>
    <row r="111" spans="1:205" ht="30" customHeight="1" thickBot="1" x14ac:dyDescent="0.3">
      <c r="A111" s="35"/>
      <c r="B111" s="112" t="s">
        <v>328</v>
      </c>
      <c r="C111" s="112"/>
      <c r="D111" s="37"/>
      <c r="E111" s="37"/>
      <c r="F111" s="37"/>
      <c r="G111" s="37"/>
      <c r="H111" s="37"/>
      <c r="I111" s="37"/>
      <c r="J111" s="716" t="s">
        <v>326</v>
      </c>
      <c r="K111" s="717"/>
      <c r="L111" s="717"/>
      <c r="M111" s="717"/>
      <c r="N111" s="717"/>
      <c r="O111" s="717"/>
      <c r="P111" s="717"/>
      <c r="Q111" s="717"/>
      <c r="R111" s="717"/>
      <c r="S111" s="717"/>
      <c r="T111" s="717"/>
      <c r="U111" s="717"/>
      <c r="V111" s="717"/>
      <c r="W111" s="717"/>
      <c r="X111" s="718"/>
      <c r="Y111" s="113"/>
      <c r="Z111" s="38"/>
      <c r="AA111" s="38"/>
      <c r="AB111" s="38"/>
      <c r="AC111" s="38"/>
      <c r="AD111" s="39"/>
      <c r="GS111" s="15"/>
      <c r="GT111" s="15"/>
      <c r="GU111" s="15"/>
      <c r="GV111" s="15"/>
      <c r="GW111" s="15"/>
    </row>
    <row r="112" spans="1:205" ht="30" customHeight="1" thickBot="1" x14ac:dyDescent="0.3">
      <c r="A112" s="40"/>
      <c r="B112" s="114"/>
      <c r="C112" s="114"/>
      <c r="D112" s="43"/>
      <c r="E112" s="43"/>
      <c r="F112" s="115"/>
      <c r="G112" s="43"/>
      <c r="H112" s="115"/>
      <c r="I112" s="115"/>
      <c r="J112" s="719"/>
      <c r="K112" s="720"/>
      <c r="L112" s="720"/>
      <c r="M112" s="720"/>
      <c r="N112" s="720"/>
      <c r="O112" s="720"/>
      <c r="P112" s="720"/>
      <c r="Q112" s="720"/>
      <c r="R112" s="720"/>
      <c r="S112" s="720"/>
      <c r="T112" s="720"/>
      <c r="U112" s="720"/>
      <c r="V112" s="720"/>
      <c r="W112" s="720"/>
      <c r="X112" s="721"/>
      <c r="Y112" s="116"/>
      <c r="Z112" s="44"/>
      <c r="AA112" s="44"/>
      <c r="AB112" s="50" t="s">
        <v>327</v>
      </c>
      <c r="AC112" s="458">
        <f>AC106+AC90+AC73+AC65+AC49+AC36+AC23+AC11</f>
        <v>0</v>
      </c>
      <c r="AD112" s="45"/>
      <c r="GS112" s="15"/>
      <c r="GT112" s="15"/>
      <c r="GU112" s="15"/>
      <c r="GV112" s="15"/>
      <c r="GW112" s="15"/>
    </row>
    <row r="113" spans="1:205" ht="30" customHeight="1" thickBot="1" x14ac:dyDescent="0.3">
      <c r="A113" s="40"/>
      <c r="B113" s="43"/>
      <c r="C113" s="43"/>
      <c r="D113" s="43"/>
      <c r="E113" s="43"/>
      <c r="F113" s="43"/>
      <c r="G113" s="117"/>
      <c r="H113" s="117"/>
      <c r="I113" s="115"/>
      <c r="J113" s="722"/>
      <c r="K113" s="723"/>
      <c r="L113" s="723"/>
      <c r="M113" s="723"/>
      <c r="N113" s="723"/>
      <c r="O113" s="723"/>
      <c r="P113" s="723"/>
      <c r="Q113" s="723"/>
      <c r="R113" s="723"/>
      <c r="S113" s="723"/>
      <c r="T113" s="723"/>
      <c r="U113" s="723"/>
      <c r="V113" s="723"/>
      <c r="W113" s="723"/>
      <c r="X113" s="724"/>
      <c r="Y113" s="116"/>
      <c r="Z113" s="44"/>
      <c r="AA113" s="44"/>
      <c r="AB113" s="50" t="s">
        <v>141</v>
      </c>
      <c r="AC113" s="458">
        <f>ROUND(AC112*0.09,2)</f>
        <v>0</v>
      </c>
      <c r="AD113" s="45"/>
      <c r="AF113" s="118"/>
      <c r="GS113" s="15"/>
      <c r="GT113" s="15"/>
      <c r="GU113" s="15"/>
      <c r="GV113" s="15"/>
      <c r="GW113" s="15"/>
    </row>
    <row r="114" spans="1:205" ht="30" customHeight="1" thickBot="1" x14ac:dyDescent="0.3">
      <c r="A114" s="40"/>
      <c r="B114" s="43"/>
      <c r="C114" s="43"/>
      <c r="D114" s="43"/>
      <c r="E114" s="43"/>
      <c r="F114" s="43"/>
      <c r="G114" s="117"/>
      <c r="H114" s="117"/>
      <c r="I114" s="43"/>
      <c r="J114" s="43"/>
      <c r="K114" s="43"/>
      <c r="L114" s="43"/>
      <c r="M114" s="43"/>
      <c r="N114" s="43"/>
      <c r="O114" s="43"/>
      <c r="P114" s="43"/>
      <c r="Q114" s="43"/>
      <c r="R114" s="43"/>
      <c r="S114" s="43"/>
      <c r="T114" s="324"/>
      <c r="U114" s="43"/>
      <c r="V114" s="43"/>
      <c r="W114" s="43"/>
      <c r="X114" s="43"/>
      <c r="Y114" s="43"/>
      <c r="Z114" s="44"/>
      <c r="AA114" s="44"/>
      <c r="AB114" s="50" t="s">
        <v>329</v>
      </c>
      <c r="AC114" s="138">
        <f>AC112+AC113</f>
        <v>0</v>
      </c>
      <c r="AD114" s="45"/>
      <c r="AF114" s="118"/>
      <c r="GS114" s="15"/>
      <c r="GT114" s="15"/>
      <c r="GU114" s="15"/>
      <c r="GV114" s="15"/>
      <c r="GW114" s="15"/>
    </row>
    <row r="115" spans="1:205" ht="15" customHeight="1" thickBot="1" x14ac:dyDescent="0.3">
      <c r="A115" s="40"/>
      <c r="B115" s="43"/>
      <c r="C115" s="43"/>
      <c r="D115" s="43"/>
      <c r="E115" s="43"/>
      <c r="F115" s="43"/>
      <c r="G115" s="117"/>
      <c r="H115" s="117"/>
      <c r="I115" s="43"/>
      <c r="J115" s="43"/>
      <c r="K115" s="43"/>
      <c r="L115" s="43"/>
      <c r="M115" s="43"/>
      <c r="N115" s="43"/>
      <c r="O115" s="43"/>
      <c r="P115" s="43"/>
      <c r="Q115" s="43"/>
      <c r="R115" s="43"/>
      <c r="S115" s="43"/>
      <c r="T115" s="324"/>
      <c r="U115" s="43"/>
      <c r="V115" s="43"/>
      <c r="W115" s="43"/>
      <c r="X115" s="43"/>
      <c r="Y115" s="43"/>
      <c r="Z115" s="44"/>
      <c r="AA115" s="44"/>
      <c r="AB115" s="44"/>
      <c r="AC115" s="143"/>
      <c r="AD115" s="45"/>
      <c r="AF115" s="118"/>
      <c r="GS115" s="15"/>
      <c r="GT115" s="15"/>
      <c r="GU115" s="15"/>
      <c r="GV115" s="15"/>
      <c r="GW115" s="15"/>
    </row>
    <row r="116" spans="1:205" ht="30" customHeight="1" thickBot="1" x14ac:dyDescent="0.3">
      <c r="A116" s="40"/>
      <c r="B116" s="43"/>
      <c r="C116" s="43"/>
      <c r="D116" s="43"/>
      <c r="E116" s="43"/>
      <c r="F116" s="43"/>
      <c r="G116" s="117"/>
      <c r="H116" s="117"/>
      <c r="I116" s="43"/>
      <c r="J116" s="43"/>
      <c r="K116" s="43"/>
      <c r="L116" s="43"/>
      <c r="M116" s="43"/>
      <c r="N116" s="43"/>
      <c r="O116" s="43"/>
      <c r="P116" s="43"/>
      <c r="Q116" s="43"/>
      <c r="R116" s="43"/>
      <c r="S116" s="43"/>
      <c r="T116" s="324"/>
      <c r="U116" s="43"/>
      <c r="V116" s="43"/>
      <c r="W116" s="43"/>
      <c r="X116" s="43"/>
      <c r="Y116" s="43"/>
      <c r="Z116" s="44"/>
      <c r="AA116" s="44"/>
      <c r="AB116" s="119" t="s">
        <v>115</v>
      </c>
      <c r="AC116" s="467">
        <v>0</v>
      </c>
      <c r="AD116" s="120"/>
      <c r="AF116" s="118"/>
      <c r="GS116" s="15"/>
      <c r="GT116" s="15"/>
      <c r="GU116" s="15"/>
      <c r="GV116" s="15"/>
      <c r="GW116" s="15"/>
    </row>
    <row r="117" spans="1:205" ht="15" customHeight="1" thickBot="1" x14ac:dyDescent="0.3">
      <c r="A117" s="40"/>
      <c r="B117" s="43"/>
      <c r="C117" s="43"/>
      <c r="D117" s="43"/>
      <c r="E117" s="43"/>
      <c r="F117" s="43"/>
      <c r="G117" s="117"/>
      <c r="H117" s="117"/>
      <c r="I117" s="43"/>
      <c r="J117" s="43"/>
      <c r="K117" s="43"/>
      <c r="L117" s="43"/>
      <c r="M117" s="43"/>
      <c r="N117" s="43"/>
      <c r="O117" s="43"/>
      <c r="P117" s="43"/>
      <c r="Q117" s="43"/>
      <c r="R117" s="43"/>
      <c r="S117" s="43"/>
      <c r="T117" s="324"/>
      <c r="U117" s="43"/>
      <c r="V117" s="43"/>
      <c r="W117" s="43"/>
      <c r="X117" s="43"/>
      <c r="Y117" s="43"/>
      <c r="Z117" s="44"/>
      <c r="AA117" s="44"/>
      <c r="AB117" s="121" t="s">
        <v>148</v>
      </c>
      <c r="AC117" s="143"/>
      <c r="AD117" s="45"/>
      <c r="AF117" s="118"/>
      <c r="GS117" s="15"/>
      <c r="GT117" s="15"/>
      <c r="GU117" s="15"/>
      <c r="GV117" s="15"/>
      <c r="GW117" s="15"/>
    </row>
    <row r="118" spans="1:205" ht="29.25" customHeight="1" thickBot="1" x14ac:dyDescent="0.3">
      <c r="A118" s="40"/>
      <c r="B118" s="43"/>
      <c r="C118" s="43"/>
      <c r="D118" s="43"/>
      <c r="E118" s="43"/>
      <c r="F118" s="43"/>
      <c r="G118" s="117"/>
      <c r="H118" s="117"/>
      <c r="I118" s="43"/>
      <c r="J118" s="43"/>
      <c r="K118" s="43"/>
      <c r="L118" s="43"/>
      <c r="M118" s="43"/>
      <c r="N118" s="43"/>
      <c r="O118" s="43"/>
      <c r="P118" s="43"/>
      <c r="Q118" s="43"/>
      <c r="R118" s="43"/>
      <c r="S118" s="43"/>
      <c r="T118" s="324"/>
      <c r="U118" s="43"/>
      <c r="V118" s="43"/>
      <c r="W118" s="43"/>
      <c r="X118" s="43"/>
      <c r="Y118" s="43"/>
      <c r="Z118" s="44"/>
      <c r="AA118" s="44"/>
      <c r="AB118" s="122" t="s">
        <v>330</v>
      </c>
      <c r="AC118" s="468">
        <f>AC114-AC116</f>
        <v>0</v>
      </c>
      <c r="AD118" s="45"/>
      <c r="GS118" s="15"/>
      <c r="GT118" s="15"/>
      <c r="GU118" s="15"/>
      <c r="GV118" s="15"/>
      <c r="GW118" s="15"/>
    </row>
    <row r="119" spans="1:205" ht="3.75" customHeight="1" thickBot="1" x14ac:dyDescent="0.3">
      <c r="A119" s="40"/>
      <c r="B119" s="43"/>
      <c r="C119" s="43"/>
      <c r="D119" s="43"/>
      <c r="E119" s="43"/>
      <c r="F119" s="43"/>
      <c r="G119" s="117"/>
      <c r="H119" s="117"/>
      <c r="I119" s="43"/>
      <c r="J119" s="43"/>
      <c r="K119" s="43"/>
      <c r="L119" s="43"/>
      <c r="M119" s="43"/>
      <c r="N119" s="43"/>
      <c r="O119" s="43"/>
      <c r="P119" s="43"/>
      <c r="Q119" s="43"/>
      <c r="R119" s="43"/>
      <c r="S119" s="43"/>
      <c r="T119" s="324"/>
      <c r="U119" s="43"/>
      <c r="V119" s="43"/>
      <c r="W119" s="43"/>
      <c r="X119" s="43"/>
      <c r="Y119" s="43"/>
      <c r="Z119" s="44"/>
      <c r="AA119" s="44"/>
      <c r="AB119" s="44"/>
      <c r="AC119" s="50"/>
      <c r="AD119" s="45"/>
      <c r="GS119" s="15"/>
      <c r="GT119" s="15"/>
      <c r="GU119" s="15"/>
      <c r="GV119" s="15"/>
      <c r="GW119" s="15"/>
    </row>
    <row r="120" spans="1:205" ht="30" customHeight="1" thickBot="1" x14ac:dyDescent="0.3">
      <c r="A120" s="40"/>
      <c r="B120" s="43"/>
      <c r="C120" s="43"/>
      <c r="D120" s="43"/>
      <c r="E120" s="43"/>
      <c r="F120" s="43"/>
      <c r="G120" s="43"/>
      <c r="H120" s="43"/>
      <c r="I120" s="43"/>
      <c r="J120" s="43"/>
      <c r="K120" s="43"/>
      <c r="L120" s="43"/>
      <c r="M120" s="43"/>
      <c r="N120" s="43"/>
      <c r="O120" s="43"/>
      <c r="P120" s="43"/>
      <c r="Q120" s="43"/>
      <c r="R120" s="43"/>
      <c r="S120" s="43"/>
      <c r="T120" s="324"/>
      <c r="U120" s="43"/>
      <c r="V120" s="43"/>
      <c r="W120" s="43"/>
      <c r="X120" s="43"/>
      <c r="Y120" s="43"/>
      <c r="Z120" s="44"/>
      <c r="AA120" s="44"/>
      <c r="AB120" s="122" t="s">
        <v>331</v>
      </c>
      <c r="AC120" s="468">
        <f>26*AC118</f>
        <v>0</v>
      </c>
      <c r="AD120" s="45"/>
      <c r="GS120" s="15"/>
      <c r="GT120" s="15"/>
      <c r="GU120" s="15"/>
      <c r="GV120" s="15"/>
      <c r="GW120" s="15"/>
    </row>
    <row r="121" spans="1:205" ht="3.75" customHeight="1" x14ac:dyDescent="0.25">
      <c r="A121" s="54"/>
      <c r="B121" s="55"/>
      <c r="C121" s="55"/>
      <c r="D121" s="55"/>
      <c r="E121" s="55"/>
      <c r="F121" s="55"/>
      <c r="G121" s="55"/>
      <c r="H121" s="55"/>
      <c r="I121" s="55"/>
      <c r="J121" s="55"/>
      <c r="K121" s="55"/>
      <c r="L121" s="55"/>
      <c r="M121" s="55"/>
      <c r="N121" s="55"/>
      <c r="O121" s="55"/>
      <c r="P121" s="55"/>
      <c r="Q121" s="55"/>
      <c r="R121" s="55"/>
      <c r="S121" s="55"/>
      <c r="T121" s="335"/>
      <c r="U121" s="55"/>
      <c r="V121" s="55"/>
      <c r="W121" s="55"/>
      <c r="X121" s="55"/>
      <c r="Y121" s="55"/>
      <c r="Z121" s="56"/>
      <c r="AA121" s="56"/>
      <c r="AB121" s="56"/>
      <c r="AC121" s="56"/>
      <c r="AD121" s="57"/>
      <c r="GS121" s="15"/>
      <c r="GT121" s="15"/>
      <c r="GU121" s="15"/>
      <c r="GV121" s="15"/>
      <c r="GW121" s="15"/>
    </row>
    <row r="122" spans="1:205" ht="21" customHeight="1" x14ac:dyDescent="0.25"/>
    <row r="123" spans="1:205" ht="21" customHeight="1" x14ac:dyDescent="0.25"/>
    <row r="124" spans="1:205" ht="21" customHeight="1" x14ac:dyDescent="0.25"/>
    <row r="125" spans="1:205" ht="21" customHeight="1" x14ac:dyDescent="0.25"/>
    <row r="126" spans="1:205" ht="21" customHeight="1" x14ac:dyDescent="0.25"/>
    <row r="127" spans="1:205" ht="21" customHeight="1" x14ac:dyDescent="0.25"/>
    <row r="128" spans="1:205" ht="21" customHeight="1" x14ac:dyDescent="0.25"/>
    <row r="129" ht="21" customHeight="1" x14ac:dyDescent="0.25"/>
    <row r="130" ht="21" customHeight="1" x14ac:dyDescent="0.25"/>
    <row r="131" ht="21" customHeight="1" x14ac:dyDescent="0.25"/>
  </sheetData>
  <sheetProtection selectLockedCells="1"/>
  <protectedRanges>
    <protectedRange password="C3A2" sqref="I4 Q4 U4 B9 B11 B13 B15 Q9 Q11 Q13 Q15 B19 B21 B23 B34 B36 B38 V34 B47 B49 V49 Q56 Q58 V60 B60 B62 B73 B75 B84 B86 I84 I86 U84 U90 I90 I92 B100 B102 I100 I102 U100 U106 I106 I108 B108 AC116 B40 B42" name="Reponses"/>
  </protectedRanges>
  <mergeCells count="85">
    <mergeCell ref="Z84:AA88"/>
    <mergeCell ref="N84:Q86"/>
    <mergeCell ref="R83:Y83"/>
    <mergeCell ref="R88:Y88"/>
    <mergeCell ref="Z100:AA104"/>
    <mergeCell ref="R104:Y104"/>
    <mergeCell ref="N100:Q102"/>
    <mergeCell ref="S94:Y94"/>
    <mergeCell ref="B99:H99"/>
    <mergeCell ref="R99:Y99"/>
    <mergeCell ref="K100:M100"/>
    <mergeCell ref="K102:M102"/>
    <mergeCell ref="O97:U97"/>
    <mergeCell ref="L65:L69"/>
    <mergeCell ref="D73:E73"/>
    <mergeCell ref="D62:E62"/>
    <mergeCell ref="O81:U81"/>
    <mergeCell ref="N90:Q92"/>
    <mergeCell ref="K90:M90"/>
    <mergeCell ref="K92:M92"/>
    <mergeCell ref="K84:M84"/>
    <mergeCell ref="K86:M86"/>
    <mergeCell ref="D75:E75"/>
    <mergeCell ref="U75:W75"/>
    <mergeCell ref="F73:K75"/>
    <mergeCell ref="D100:E100"/>
    <mergeCell ref="F84:H86"/>
    <mergeCell ref="D84:E84"/>
    <mergeCell ref="D86:E86"/>
    <mergeCell ref="B90:D90"/>
    <mergeCell ref="F100:H102"/>
    <mergeCell ref="D102:E102"/>
    <mergeCell ref="J111:X113"/>
    <mergeCell ref="K106:M106"/>
    <mergeCell ref="K108:M108"/>
    <mergeCell ref="N106:Q108"/>
    <mergeCell ref="B109:U109"/>
    <mergeCell ref="B106:F106"/>
    <mergeCell ref="S110:Y110"/>
    <mergeCell ref="V1:Y2"/>
    <mergeCell ref="B1:B2"/>
    <mergeCell ref="D1:U2"/>
    <mergeCell ref="D9:L9"/>
    <mergeCell ref="B8:M8"/>
    <mergeCell ref="S9:V9"/>
    <mergeCell ref="L4:P4"/>
    <mergeCell ref="D11:L11"/>
    <mergeCell ref="N46:U46"/>
    <mergeCell ref="N30:U30"/>
    <mergeCell ref="D13:L13"/>
    <mergeCell ref="D15:L15"/>
    <mergeCell ref="D34:N34"/>
    <mergeCell ref="D25:Q25"/>
    <mergeCell ref="D40:N40"/>
    <mergeCell ref="M11:O15"/>
    <mergeCell ref="W11:X14"/>
    <mergeCell ref="S19:V19"/>
    <mergeCell ref="S11:V11"/>
    <mergeCell ref="S13:V13"/>
    <mergeCell ref="S15:V15"/>
    <mergeCell ref="X56:Y58"/>
    <mergeCell ref="D21:L21"/>
    <mergeCell ref="D23:L23"/>
    <mergeCell ref="M19:O23"/>
    <mergeCell ref="D19:L19"/>
    <mergeCell ref="B30:M30"/>
    <mergeCell ref="D47:E47"/>
    <mergeCell ref="D49:E49"/>
    <mergeCell ref="D42:N42"/>
    <mergeCell ref="O36:Q40"/>
    <mergeCell ref="D36:N36"/>
    <mergeCell ref="F60:H62"/>
    <mergeCell ref="B83:H83"/>
    <mergeCell ref="D38:N38"/>
    <mergeCell ref="S56:W56"/>
    <mergeCell ref="S58:W58"/>
    <mergeCell ref="D65:K65"/>
    <mergeCell ref="F47:K49"/>
    <mergeCell ref="B51:Q51"/>
    <mergeCell ref="B52:Q52"/>
    <mergeCell ref="D60:E60"/>
    <mergeCell ref="D64:K64"/>
    <mergeCell ref="W60:X62"/>
    <mergeCell ref="N67:U67"/>
    <mergeCell ref="N69:U69"/>
  </mergeCells>
  <conditionalFormatting sqref="U4">
    <cfRule type="expression" dxfId="5" priority="4">
      <formula>$I$4&gt;=65</formula>
    </cfRule>
  </conditionalFormatting>
  <conditionalFormatting sqref="Q4">
    <cfRule type="expression" dxfId="4" priority="1">
      <formula>"$Q$4=""X"""</formula>
    </cfRule>
    <cfRule type="expression" dxfId="3" priority="2">
      <formula>$I$4&gt;=65</formula>
    </cfRule>
  </conditionalFormatting>
  <pageMargins left="0.7" right="0.7" top="0.75" bottom="0.75" header="0.3" footer="0.3"/>
  <pageSetup paperSize="5" scale="39" orientation="portrait" r:id="rId1"/>
  <ignoredErrors>
    <ignoredError sqref="V49 V6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W111"/>
  <sheetViews>
    <sheetView topLeftCell="A3" zoomScaleNormal="100" workbookViewId="0">
      <selection activeCell="P18" sqref="P18:P20"/>
    </sheetView>
  </sheetViews>
  <sheetFormatPr baseColWidth="10" defaultRowHeight="15" x14ac:dyDescent="0.25"/>
  <cols>
    <col min="1" max="1" width="11.42578125" style="429"/>
    <col min="2" max="2" width="45.7109375" customWidth="1"/>
    <col min="3" max="3" width="21" customWidth="1"/>
    <col min="4" max="4" width="18.42578125" customWidth="1"/>
    <col min="5" max="5" width="5" customWidth="1"/>
    <col min="6" max="6" width="15.5703125" customWidth="1"/>
    <col min="11" max="11" width="11.140625" customWidth="1"/>
    <col min="12" max="12" width="13.28515625" customWidth="1"/>
    <col min="14" max="14" width="13" customWidth="1"/>
    <col min="16" max="16" width="15.140625" customWidth="1"/>
    <col min="17" max="17" width="13.7109375" customWidth="1"/>
    <col min="19" max="19" width="12.7109375" customWidth="1"/>
    <col min="20" max="20" width="15.7109375" customWidth="1"/>
    <col min="22" max="22" width="13" bestFit="1" customWidth="1"/>
    <col min="23" max="23" width="15.28515625" customWidth="1"/>
  </cols>
  <sheetData>
    <row r="1" spans="1:22" s="429" customFormat="1" ht="15.75" thickBot="1" x14ac:dyDescent="0.3">
      <c r="A1" s="619" t="s">
        <v>382</v>
      </c>
    </row>
    <row r="2" spans="1:22" ht="16.5" thickTop="1" thickBot="1" x14ac:dyDescent="0.3">
      <c r="B2" s="1" t="s">
        <v>9</v>
      </c>
      <c r="C2" s="1" t="s">
        <v>76</v>
      </c>
      <c r="D2" s="1" t="s">
        <v>17</v>
      </c>
      <c r="E2" s="1"/>
      <c r="F2" s="1" t="s">
        <v>325</v>
      </c>
      <c r="G2" s="254" t="s">
        <v>21</v>
      </c>
      <c r="H2" s="255"/>
      <c r="I2" s="256"/>
      <c r="L2" s="1" t="s">
        <v>26</v>
      </c>
      <c r="O2" t="s">
        <v>325</v>
      </c>
    </row>
    <row r="3" spans="1:22" ht="16.5" thickTop="1" thickBot="1" x14ac:dyDescent="0.3">
      <c r="B3" t="s">
        <v>77</v>
      </c>
      <c r="C3" t="s">
        <v>80</v>
      </c>
      <c r="D3" t="s">
        <v>18</v>
      </c>
      <c r="G3" s="249" t="s">
        <v>5</v>
      </c>
      <c r="H3" s="250" t="s">
        <v>6</v>
      </c>
      <c r="I3" s="251" t="s">
        <v>7</v>
      </c>
      <c r="L3" t="s">
        <v>29</v>
      </c>
      <c r="P3" s="252" t="s">
        <v>27</v>
      </c>
      <c r="Q3" s="253" t="s">
        <v>28</v>
      </c>
    </row>
    <row r="4" spans="1:22" ht="15.75" thickTop="1" x14ac:dyDescent="0.25">
      <c r="B4" t="s">
        <v>78</v>
      </c>
      <c r="C4" t="s">
        <v>81</v>
      </c>
      <c r="D4" t="s">
        <v>19</v>
      </c>
      <c r="F4" s="2" t="s">
        <v>80</v>
      </c>
      <c r="G4" s="177">
        <f>'Nouveau taux'!C29</f>
        <v>44.07</v>
      </c>
      <c r="H4" s="178">
        <f>'Nouveau taux'!D29</f>
        <v>61.21</v>
      </c>
      <c r="I4" s="179">
        <f>'Nouveau taux'!E29</f>
        <v>72.23</v>
      </c>
      <c r="L4" t="s">
        <v>90</v>
      </c>
      <c r="O4" s="2" t="s">
        <v>12</v>
      </c>
      <c r="P4" s="155">
        <f>'Nouveau taux'!H29</f>
        <v>11.07</v>
      </c>
      <c r="Q4" s="157">
        <f>'Nouveau taux'!I29</f>
        <v>14.72</v>
      </c>
    </row>
    <row r="5" spans="1:22" ht="15.75" thickBot="1" x14ac:dyDescent="0.3">
      <c r="B5" t="s">
        <v>79</v>
      </c>
      <c r="C5" t="s">
        <v>82</v>
      </c>
      <c r="D5" t="s">
        <v>20</v>
      </c>
      <c r="F5" s="2" t="s">
        <v>81</v>
      </c>
      <c r="G5" s="150">
        <f>'Nouveau taux'!C30</f>
        <v>72.72</v>
      </c>
      <c r="H5" s="149">
        <f>'Nouveau taux'!D30</f>
        <v>101</v>
      </c>
      <c r="I5" s="151">
        <f>'Nouveau taux'!E30</f>
        <v>119.17</v>
      </c>
      <c r="L5" t="s">
        <v>91</v>
      </c>
      <c r="O5" s="2" t="s">
        <v>13</v>
      </c>
      <c r="P5" s="150">
        <f>'Nouveau taux'!H30</f>
        <v>21.03</v>
      </c>
      <c r="Q5" s="151">
        <f>'Nouveau taux'!I30</f>
        <v>27.97</v>
      </c>
    </row>
    <row r="6" spans="1:22" ht="16.5" thickTop="1" thickBot="1" x14ac:dyDescent="0.3">
      <c r="B6" t="s">
        <v>8</v>
      </c>
      <c r="C6" t="s">
        <v>11</v>
      </c>
      <c r="D6" s="559">
        <f>Calculateur!I4</f>
        <v>0</v>
      </c>
      <c r="E6" t="s">
        <v>353</v>
      </c>
      <c r="F6" s="2" t="s">
        <v>82</v>
      </c>
      <c r="G6" s="150">
        <f>'Nouveau taux'!C31</f>
        <v>115.47</v>
      </c>
      <c r="H6" s="149">
        <f>'Nouveau taux'!D31</f>
        <v>160.37</v>
      </c>
      <c r="I6" s="151">
        <f>'Nouveau taux'!E31</f>
        <v>189.24</v>
      </c>
      <c r="O6" s="2" t="s">
        <v>14</v>
      </c>
      <c r="P6" s="150">
        <f>'Nouveau taux'!H31</f>
        <v>30.55</v>
      </c>
      <c r="Q6" s="151">
        <f>'Nouveau taux'!I31</f>
        <v>40.630000000000003</v>
      </c>
    </row>
    <row r="7" spans="1:22" ht="16.5" thickTop="1" thickBot="1" x14ac:dyDescent="0.3">
      <c r="F7" s="2" t="s">
        <v>11</v>
      </c>
      <c r="G7" s="152">
        <f>'Nouveau taux'!C32</f>
        <v>92.55</v>
      </c>
      <c r="H7" s="153">
        <f>'Nouveau taux'!D32</f>
        <v>128.54</v>
      </c>
      <c r="I7" s="154">
        <f>'Nouveau taux'!E32</f>
        <v>151.68</v>
      </c>
      <c r="O7" s="2" t="s">
        <v>11</v>
      </c>
      <c r="P7" s="152">
        <f>'Nouveau taux'!H32</f>
        <v>23.24</v>
      </c>
      <c r="Q7" s="154">
        <f>'Nouveau taux'!I32</f>
        <v>30.91</v>
      </c>
    </row>
    <row r="8" spans="1:22" ht="16.5" thickTop="1" thickBot="1" x14ac:dyDescent="0.3">
      <c r="B8" t="s">
        <v>10</v>
      </c>
      <c r="C8" t="s">
        <v>10</v>
      </c>
      <c r="D8" t="s">
        <v>10</v>
      </c>
      <c r="G8" s="254" t="str">
        <f>'Nouveau taux'!C33</f>
        <v>Si  65 ans ou plus inscrit à la RAMQ</v>
      </c>
      <c r="H8" s="208">
        <f>'Nouveau taux'!D33</f>
        <v>0</v>
      </c>
      <c r="I8" s="209">
        <f>'Nouveau taux'!E33</f>
        <v>0</v>
      </c>
      <c r="L8" t="s">
        <v>10</v>
      </c>
    </row>
    <row r="9" spans="1:22" ht="16.5" thickTop="1" thickBot="1" x14ac:dyDescent="0.3">
      <c r="B9" s="190" t="str">
        <f>IF(OR(Calculateur!B9="X",Calculateur!B9="x"),B3,IF(OR(Calculateur!B11="X",Calculateur!B11="x"),B4,IF(OR(Calculateur!B13="X",Calculateur!B13="x"),B5,B6)))</f>
        <v>Je suis couvert par l'assurance de mon conjoint</v>
      </c>
      <c r="C9" s="190" t="str">
        <f>IF(OR(Calculateur!Q9="X",Calculateur!Q9="x"),C3,IF(OR(Calculateur!Q11="X",Calculateur!Q11="x"),C4,IF(OR(Calculateur!Q13="X",Calculateur!Q13="x"),C5,IF(OR(Calculateur!Q15="X",Calculateur!Q15="x"),C6,""))))</f>
        <v/>
      </c>
      <c r="D9" s="190" t="str">
        <f>IF(D6&lt;65,Taux!D3,IF(AND(D6&gt;=65,OR(Calculateur!Q4="x",Calculateur!Q4="X")),Taux!D4,Taux!D5))</f>
        <v>Adhérent de moins de 65 ans</v>
      </c>
      <c r="E9" s="182"/>
      <c r="F9" s="181"/>
      <c r="G9" s="249" t="str">
        <f>'Nouveau taux'!C34</f>
        <v>Module A</v>
      </c>
      <c r="H9" s="250" t="str">
        <f>'Nouveau taux'!D34</f>
        <v>Module B</v>
      </c>
      <c r="I9" s="251" t="str">
        <f>'Nouveau taux'!E34</f>
        <v>Module C</v>
      </c>
      <c r="L9" s="206" t="str">
        <f>IF(OR(Calculateur!B19="X",Calculateur!B19="x"),L3,IF(OR(Calculateur!B21="X",Calculateur!B21="x"),L4,IF(OR(Calculateur!B23="X",Calculateur!B23="x"),L5,"")))</f>
        <v/>
      </c>
      <c r="M9" s="182"/>
      <c r="N9" s="181"/>
    </row>
    <row r="10" spans="1:22" ht="16.5" thickTop="1" thickBot="1" x14ac:dyDescent="0.3">
      <c r="F10" s="2" t="s">
        <v>80</v>
      </c>
      <c r="G10" s="177">
        <f>'Nouveau taux'!C35</f>
        <v>15.55</v>
      </c>
      <c r="H10" s="178">
        <f>'Nouveau taux'!D35</f>
        <v>23.55</v>
      </c>
      <c r="I10" s="179">
        <f>'Nouveau taux'!E35</f>
        <v>28.03</v>
      </c>
      <c r="L10" t="s">
        <v>30</v>
      </c>
      <c r="O10" s="2" t="s">
        <v>332</v>
      </c>
    </row>
    <row r="11" spans="1:22" ht="16.5" thickTop="1" thickBot="1" x14ac:dyDescent="0.3">
      <c r="F11" s="2" t="s">
        <v>81</v>
      </c>
      <c r="G11" s="150">
        <f>'Nouveau taux'!C36</f>
        <v>35.75</v>
      </c>
      <c r="H11" s="149">
        <f>'Nouveau taux'!D36</f>
        <v>54.17</v>
      </c>
      <c r="I11" s="151">
        <f>'Nouveau taux'!E36</f>
        <v>64.47</v>
      </c>
      <c r="L11" s="161" t="b">
        <f>IF(L9=L5,IF(OR(B9=B5,B9=B4),TRUE,FALSE),TRUE)</f>
        <v>1</v>
      </c>
      <c r="O11" s="207">
        <f>IF(OR(L9=L3,L12=TRUE),0,IF(L9=L4,IF(C9=C3,P4,IF(C9=C4,P5,IF(C9=C5,P6,P7))),IF(AND(L9=L5,L11=TRUE),IF(C9=C3,Q4,IF(C9=C4,Q5,IF(C9=C5,Q6,Q7))),0)))</f>
        <v>0</v>
      </c>
    </row>
    <row r="12" spans="1:22" ht="16.5" thickTop="1" thickBot="1" x14ac:dyDescent="0.3">
      <c r="F12" s="2" t="s">
        <v>82</v>
      </c>
      <c r="G12" s="150">
        <f>'Nouveau taux'!C37</f>
        <v>51.3</v>
      </c>
      <c r="H12" s="149">
        <f>'Nouveau taux'!D37</f>
        <v>77.73</v>
      </c>
      <c r="I12" s="151">
        <f>'Nouveau taux'!E37</f>
        <v>92.5</v>
      </c>
      <c r="L12" s="162" t="b">
        <f>B9=B6</f>
        <v>1</v>
      </c>
      <c r="R12" s="429"/>
      <c r="S12" s="429"/>
      <c r="T12" s="429"/>
    </row>
    <row r="13" spans="1:22" ht="16.5" thickTop="1" thickBot="1" x14ac:dyDescent="0.3">
      <c r="F13" s="2" t="s">
        <v>11</v>
      </c>
      <c r="G13" s="152">
        <f>'Nouveau taux'!C38</f>
        <v>32.65</v>
      </c>
      <c r="H13" s="153">
        <f>'Nouveau taux'!D38</f>
        <v>49.46</v>
      </c>
      <c r="I13" s="154">
        <f>'Nouveau taux'!E38</f>
        <v>58.86</v>
      </c>
    </row>
    <row r="14" spans="1:22" ht="16.5" thickTop="1" thickBot="1" x14ac:dyDescent="0.3">
      <c r="G14" s="254" t="str">
        <f>'Nouveau taux'!C39</f>
        <v>Si  65 ans ou plus qui n'est pas inscrit à la RAMQ</v>
      </c>
      <c r="H14" s="208">
        <f>'Nouveau taux'!D39</f>
        <v>0</v>
      </c>
      <c r="I14" s="209">
        <f>'Nouveau taux'!E39</f>
        <v>0</v>
      </c>
      <c r="L14" s="1" t="s">
        <v>36</v>
      </c>
      <c r="P14" t="s">
        <v>86</v>
      </c>
      <c r="R14" t="s">
        <v>37</v>
      </c>
    </row>
    <row r="15" spans="1:22" ht="16.5" thickTop="1" thickBot="1" x14ac:dyDescent="0.3">
      <c r="G15" s="249" t="str">
        <f>'Nouveau taux'!C40</f>
        <v>Module A</v>
      </c>
      <c r="H15" s="250" t="str">
        <f>'Nouveau taux'!D40</f>
        <v>Module B</v>
      </c>
      <c r="I15" s="251" t="str">
        <f>'Nouveau taux'!E40</f>
        <v>Module C</v>
      </c>
      <c r="L15" t="s">
        <v>33</v>
      </c>
      <c r="N15" t="s">
        <v>71</v>
      </c>
      <c r="P15" t="s">
        <v>98</v>
      </c>
      <c r="Q15" s="174">
        <f>'Nouveau taux'!M5</f>
        <v>3.2399999999999998E-2</v>
      </c>
      <c r="R15" s="596" t="s">
        <v>95</v>
      </c>
    </row>
    <row r="16" spans="1:22" ht="15.75" thickTop="1" x14ac:dyDescent="0.25">
      <c r="B16" s="197">
        <f>G10+G16</f>
        <v>128.45000000000002</v>
      </c>
      <c r="C16" s="198">
        <f t="shared" ref="C16:D19" si="0">H10+H16</f>
        <v>136.45000000000002</v>
      </c>
      <c r="D16" s="199">
        <f t="shared" si="0"/>
        <v>140.93</v>
      </c>
      <c r="F16" s="2" t="s">
        <v>80</v>
      </c>
      <c r="G16" s="177">
        <f>'Nouveau taux'!C41</f>
        <v>112.9</v>
      </c>
      <c r="H16" s="178">
        <f>'Nouveau taux'!D41</f>
        <v>112.9</v>
      </c>
      <c r="I16" s="179">
        <f>'Nouveau taux'!E41</f>
        <v>112.9</v>
      </c>
      <c r="L16" t="s">
        <v>34</v>
      </c>
      <c r="N16" s="124" t="s">
        <v>125</v>
      </c>
      <c r="P16" t="s">
        <v>99</v>
      </c>
      <c r="Q16" s="175">
        <f>'Nouveau taux'!M6</f>
        <v>0.83499999999999996</v>
      </c>
      <c r="R16" s="596" t="s">
        <v>96</v>
      </c>
      <c r="T16" s="614" t="s">
        <v>380</v>
      </c>
      <c r="U16" s="596"/>
      <c r="V16" s="596"/>
    </row>
    <row r="17" spans="2:20" ht="15.75" thickBot="1" x14ac:dyDescent="0.3">
      <c r="B17" s="200">
        <f t="shared" ref="B17:B19" si="1">G11+G17</f>
        <v>148.65</v>
      </c>
      <c r="C17" s="201">
        <f t="shared" si="0"/>
        <v>167.07</v>
      </c>
      <c r="D17" s="202">
        <f t="shared" si="0"/>
        <v>177.37</v>
      </c>
      <c r="F17" s="2" t="s">
        <v>81</v>
      </c>
      <c r="G17" s="150">
        <f>'Nouveau taux'!C42</f>
        <v>112.9</v>
      </c>
      <c r="H17" s="149">
        <f>'Nouveau taux'!D42</f>
        <v>112.9</v>
      </c>
      <c r="I17" s="151">
        <f>'Nouveau taux'!E42</f>
        <v>112.9</v>
      </c>
      <c r="L17" t="s">
        <v>10</v>
      </c>
      <c r="N17" t="s">
        <v>126</v>
      </c>
      <c r="P17" t="s">
        <v>408</v>
      </c>
      <c r="Q17" s="613">
        <f>1000*ROUNDDOWN(Calculateur!V60/1000,0)+IF(VALUE(RIGHT(Calculateur!V60,3))&lt;250,0,IF(VALUE(RIGHT(Calculateur!V60,3))&lt;750,500,1000))</f>
        <v>0</v>
      </c>
      <c r="R17" s="596" t="s">
        <v>97</v>
      </c>
      <c r="T17" s="294"/>
    </row>
    <row r="18" spans="2:20" ht="16.5" thickTop="1" thickBot="1" x14ac:dyDescent="0.3">
      <c r="B18" s="200">
        <f t="shared" si="1"/>
        <v>277.13</v>
      </c>
      <c r="C18" s="201">
        <f t="shared" si="0"/>
        <v>303.56</v>
      </c>
      <c r="D18" s="202">
        <f t="shared" si="0"/>
        <v>318.33000000000004</v>
      </c>
      <c r="F18" s="2" t="s">
        <v>82</v>
      </c>
      <c r="G18" s="150">
        <f>'Nouveau taux'!C43</f>
        <v>225.83</v>
      </c>
      <c r="H18" s="149">
        <f>'Nouveau taux'!D43</f>
        <v>225.83</v>
      </c>
      <c r="I18" s="151">
        <f>'Nouveau taux'!E43</f>
        <v>225.83</v>
      </c>
      <c r="L18" s="190">
        <f>IF(OR(Calculateur!B60="X",Calculateur!B60="x"),L15,IF(OR(Calculateur!B62="X",Calculateur!B62="x"),L16,0))</f>
        <v>0</v>
      </c>
      <c r="N18" t="s">
        <v>123</v>
      </c>
      <c r="P18" t="s">
        <v>70</v>
      </c>
      <c r="Q18" s="231">
        <f>IF(L18=L15,IF(N21="Une fois le salaire annuel",MAX(75000,Q17),IF(N21="Deux fois le salaire annuel",MAX(75000,2*Q17),IF(N21="La moitié du salaire annuel",MAX(17500,0.5*Q17),IF(N21="10 000$",10000,)))),0)</f>
        <v>0</v>
      </c>
      <c r="R18" s="596" t="s">
        <v>10</v>
      </c>
    </row>
    <row r="19" spans="2:20" ht="16.5" thickTop="1" thickBot="1" x14ac:dyDescent="0.3">
      <c r="B19" s="203">
        <f t="shared" si="1"/>
        <v>258.48</v>
      </c>
      <c r="C19" s="204">
        <f t="shared" si="0"/>
        <v>275.29000000000002</v>
      </c>
      <c r="D19" s="205">
        <f t="shared" si="0"/>
        <v>284.69</v>
      </c>
      <c r="F19" s="2" t="s">
        <v>11</v>
      </c>
      <c r="G19" s="152">
        <f>'Nouveau taux'!C44</f>
        <v>225.83</v>
      </c>
      <c r="H19" s="153">
        <f>'Nouveau taux'!D44</f>
        <v>225.83</v>
      </c>
      <c r="I19" s="154">
        <f>'Nouveau taux'!E44</f>
        <v>225.83</v>
      </c>
      <c r="L19" t="s">
        <v>35</v>
      </c>
      <c r="N19" t="s">
        <v>124</v>
      </c>
      <c r="P19" t="s">
        <v>88</v>
      </c>
      <c r="R19" s="206" t="str">
        <f>IF(D6&lt;65,Taux!R15,IF(D6&gt;=70,Taux!R17,Taux!R16))</f>
        <v>Moins de 65 ans</v>
      </c>
      <c r="S19" s="181"/>
    </row>
    <row r="20" spans="2:20" ht="16.5" thickTop="1" thickBot="1" x14ac:dyDescent="0.3">
      <c r="L20" s="190">
        <f>IF(L18=L15,Q15,0)</f>
        <v>0</v>
      </c>
      <c r="N20" t="s">
        <v>69</v>
      </c>
    </row>
    <row r="21" spans="2:20" ht="16.5" thickTop="1" thickBot="1" x14ac:dyDescent="0.3">
      <c r="F21" s="10" t="s">
        <v>332</v>
      </c>
      <c r="L21" t="s">
        <v>100</v>
      </c>
      <c r="M21" s="207">
        <f>IF(L18=L16,0,ROUND(Q15*Q18/1000,2)+Q16)</f>
        <v>0.83499999999999996</v>
      </c>
      <c r="N21" s="206" t="str">
        <f>IF(AND(ISBLANK(Calculateur!Q56),ISBLANK(Calculateur!Q58)),"",IF(OR(Calculateur!Q56="X",Calculateur!Q56="x"),Calculateur!S56,Calculateur!S58))</f>
        <v/>
      </c>
      <c r="O21" s="181"/>
    </row>
    <row r="22" spans="2:20" ht="16.5" thickTop="1" thickBot="1" x14ac:dyDescent="0.3">
      <c r="F22" s="207">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20" ht="16.5" thickTop="1" thickBot="1" x14ac:dyDescent="0.3">
      <c r="F23" s="10" t="s">
        <v>333</v>
      </c>
      <c r="N23" s="429"/>
    </row>
    <row r="24" spans="2:20" ht="16.5" thickTop="1" thickBot="1" x14ac:dyDescent="0.3">
      <c r="F24" s="210">
        <f>26*F22</f>
        <v>0</v>
      </c>
      <c r="L24" s="1" t="s">
        <v>62</v>
      </c>
      <c r="P24" t="s">
        <v>86</v>
      </c>
    </row>
    <row r="25" spans="2:20" ht="16.5" thickTop="1" thickBot="1" x14ac:dyDescent="0.3">
      <c r="L25" t="s">
        <v>33</v>
      </c>
      <c r="P25" s="211">
        <f>'Nouveau taux'!M7</f>
        <v>0.28999999999999998</v>
      </c>
    </row>
    <row r="26" spans="2:20" ht="16.5" thickTop="1" thickBot="1" x14ac:dyDescent="0.3">
      <c r="F26" t="s">
        <v>24</v>
      </c>
      <c r="G26" t="s">
        <v>25</v>
      </c>
      <c r="I26" s="1" t="s">
        <v>2</v>
      </c>
      <c r="L26" t="s">
        <v>34</v>
      </c>
    </row>
    <row r="27" spans="2:20" ht="16.5" thickTop="1" thickBot="1" x14ac:dyDescent="0.3">
      <c r="F27" s="180">
        <f>IF(OR(Calculateur!B42="X",Calculateur!B42="x"),Calculateur!D42,IF(OR(Calculateur!B34="X",Calculateur!B34="x"),Calculateur!D34,IF(OR(Calculateur!B36="X",Calculateur!B36="x"),Calculateur!D36,IF(OR(Calculateur!B38="X",Calculateur!B38="x"),Calculateur!D38,IF(OR(Calculateur!B40="X",Calculateur!B40="x"),Calculateur!D40,0)))))</f>
        <v>0</v>
      </c>
      <c r="G27" s="248">
        <f>IF(Calculateur!O36="",VLOOKUP(F27,Taux_courte,2,FALSE),0)</f>
        <v>0</v>
      </c>
      <c r="I27" t="s">
        <v>32</v>
      </c>
      <c r="K27" t="s">
        <v>86</v>
      </c>
      <c r="L27" t="s">
        <v>10</v>
      </c>
    </row>
    <row r="28" spans="2:20" ht="16.5" thickTop="1" thickBot="1" x14ac:dyDescent="0.3">
      <c r="I28" t="s">
        <v>33</v>
      </c>
      <c r="K28" s="212">
        <f>'Nouveau taux'!S37</f>
        <v>0.36799999999999999</v>
      </c>
      <c r="L28" s="163" t="str">
        <f>IF(OR(Calculateur!B73="X",Calculateur!B73="x"),L25,L26)</f>
        <v>Non</v>
      </c>
    </row>
    <row r="29" spans="2:20" ht="16.5" thickTop="1" thickBot="1" x14ac:dyDescent="0.3">
      <c r="I29" t="s">
        <v>34</v>
      </c>
      <c r="L29" t="s">
        <v>332</v>
      </c>
    </row>
    <row r="30" spans="2:20" ht="16.5" thickTop="1" thickBot="1" x14ac:dyDescent="0.3">
      <c r="B30" s="584" t="s">
        <v>1</v>
      </c>
      <c r="C30" s="585" t="s">
        <v>83</v>
      </c>
      <c r="E30" s="446"/>
      <c r="I30" t="s">
        <v>10</v>
      </c>
      <c r="L30" s="211">
        <f>IF(AND(L28=L25,L18=L15),P25,0)</f>
        <v>0</v>
      </c>
    </row>
    <row r="31" spans="2:20" ht="16.5" thickTop="1" thickBot="1" x14ac:dyDescent="0.3">
      <c r="B31" s="577" t="s">
        <v>139</v>
      </c>
      <c r="C31" s="578">
        <f>_xlfn.IFNA(VLOOKUP(B31,'Nouveau taux'!$R$5:$S$10,2,FALSE),"Ajuster tabnleau dans TAUX")</f>
        <v>0.32600000000000001</v>
      </c>
      <c r="D31" t="s">
        <v>360</v>
      </c>
      <c r="I31" s="163">
        <f>IF(OR(Calculateur!B47="X",Calculateur!B47="x"),Calculateur!D47,IF(OR(Calculateur!B49="X",Calculateur!B49="x"),Calculateur!D49,0))</f>
        <v>0</v>
      </c>
    </row>
    <row r="32" spans="2:20" ht="16.5" thickTop="1" thickBot="1" x14ac:dyDescent="0.3">
      <c r="B32" s="579" t="s">
        <v>212</v>
      </c>
      <c r="C32" s="580">
        <f>_xlfn.IFNA(VLOOKUP(B32,'Nouveau taux'!$R$5:$S$10,2,FALSE),"Ajuster tabnleau dans TAUX")</f>
        <v>0.70399999999999996</v>
      </c>
      <c r="E32" s="2"/>
      <c r="I32" t="s">
        <v>35</v>
      </c>
      <c r="L32" t="s">
        <v>103</v>
      </c>
    </row>
    <row r="33" spans="2:23" ht="16.5" thickTop="1" thickBot="1" x14ac:dyDescent="0.3">
      <c r="B33" s="581" t="s">
        <v>357</v>
      </c>
      <c r="C33" s="580">
        <f>_xlfn.IFNA(VLOOKUP(B33,'Nouveau taux'!$R$5:$S$10,2,FALSE),"Ajuster tabnleau dans TAUX")</f>
        <v>0.66500000000000004</v>
      </c>
      <c r="E33" s="292"/>
      <c r="I33" s="211">
        <f>IF(I31=I28,K28,0)</f>
        <v>0</v>
      </c>
      <c r="L33" t="s">
        <v>102</v>
      </c>
    </row>
    <row r="34" spans="2:23" ht="15.75" thickTop="1" x14ac:dyDescent="0.25">
      <c r="B34" s="581" t="s">
        <v>385</v>
      </c>
      <c r="C34" s="580">
        <f>_xlfn.IFNA(VLOOKUP(B34,'Nouveau taux'!$R$5:$S$10,2,FALSE),"Ajuster tabnleau dans TAUX")</f>
        <v>0.13200000000000001</v>
      </c>
      <c r="E34" s="2"/>
      <c r="L34" t="s">
        <v>349</v>
      </c>
    </row>
    <row r="35" spans="2:23" ht="15.75" thickBot="1" x14ac:dyDescent="0.3">
      <c r="B35" s="581" t="s">
        <v>364</v>
      </c>
      <c r="C35" s="580">
        <f>_xlfn.IFNA(VLOOKUP(B35,'Nouveau taux'!$R$5:$S$10,2,FALSE),"Ajuster tabnleau dans TAUX")</f>
        <v>0.54600000000000004</v>
      </c>
      <c r="L35" s="1" t="s">
        <v>39</v>
      </c>
      <c r="P35" t="s">
        <v>46</v>
      </c>
      <c r="V35" t="s">
        <v>60</v>
      </c>
    </row>
    <row r="36" spans="2:23" ht="16.5" thickTop="1" thickBot="1" x14ac:dyDescent="0.3">
      <c r="B36" s="582" t="s">
        <v>31</v>
      </c>
      <c r="C36" s="583">
        <f>'Nouveau taux'!S30</f>
        <v>0</v>
      </c>
      <c r="L36" s="1" t="s">
        <v>65</v>
      </c>
      <c r="N36" s="1" t="s">
        <v>66</v>
      </c>
      <c r="Q36" s="733" t="s">
        <v>41</v>
      </c>
      <c r="R36" s="734"/>
      <c r="S36" s="734" t="s">
        <v>42</v>
      </c>
      <c r="T36" s="735"/>
      <c r="V36" s="12">
        <v>0</v>
      </c>
      <c r="W36" s="12">
        <v>0</v>
      </c>
    </row>
    <row r="37" spans="2:23" ht="16.5" thickTop="1" thickBot="1" x14ac:dyDescent="0.3">
      <c r="B37" s="576"/>
      <c r="L37" t="s">
        <v>33</v>
      </c>
      <c r="N37" t="s">
        <v>33</v>
      </c>
      <c r="P37" t="s">
        <v>47</v>
      </c>
      <c r="Q37" s="249" t="s">
        <v>44</v>
      </c>
      <c r="R37" s="250" t="s">
        <v>45</v>
      </c>
      <c r="S37" s="250" t="s">
        <v>48</v>
      </c>
      <c r="T37" s="251" t="s">
        <v>49</v>
      </c>
      <c r="V37" s="234">
        <v>20000</v>
      </c>
      <c r="W37" s="235">
        <v>25000</v>
      </c>
    </row>
    <row r="38" spans="2:23" ht="15.75" thickTop="1" x14ac:dyDescent="0.25">
      <c r="B38" s="429"/>
      <c r="L38" t="s">
        <v>34</v>
      </c>
      <c r="N38" t="s">
        <v>34</v>
      </c>
      <c r="P38" t="s">
        <v>50</v>
      </c>
      <c r="Q38" s="213">
        <f>'Nouveau taux'!M33</f>
        <v>8.9999999999999993E-3</v>
      </c>
      <c r="R38" s="214">
        <f>'Nouveau taux'!N33</f>
        <v>1.2999999999999999E-2</v>
      </c>
      <c r="S38" s="214">
        <f>'Nouveau taux'!O33</f>
        <v>5.0000000000000001E-3</v>
      </c>
      <c r="T38" s="215">
        <f>'Nouveau taux'!P33</f>
        <v>6.0000000000000001E-3</v>
      </c>
      <c r="V38" s="236">
        <f>V37+20000</f>
        <v>40000</v>
      </c>
      <c r="W38" s="237">
        <f>W37+25000</f>
        <v>50000</v>
      </c>
    </row>
    <row r="39" spans="2:23" ht="15.75" thickBot="1" x14ac:dyDescent="0.3">
      <c r="B39" s="429"/>
      <c r="L39" t="s">
        <v>10</v>
      </c>
      <c r="N39" t="s">
        <v>10</v>
      </c>
      <c r="P39" t="s">
        <v>51</v>
      </c>
      <c r="Q39" s="216">
        <f>'Nouveau taux'!M34</f>
        <v>8.9999999999999993E-3</v>
      </c>
      <c r="R39" s="217">
        <f>'Nouveau taux'!N34</f>
        <v>1.2999999999999999E-2</v>
      </c>
      <c r="S39" s="217">
        <f>'Nouveau taux'!O34</f>
        <v>5.0000000000000001E-3</v>
      </c>
      <c r="T39" s="218">
        <f>'Nouveau taux'!P34</f>
        <v>6.0000000000000001E-3</v>
      </c>
      <c r="V39" s="236">
        <f t="shared" ref="V39:V43" si="2">V38+20000</f>
        <v>60000</v>
      </c>
      <c r="W39" s="237">
        <f t="shared" ref="W39:W46" si="3">W38+25000</f>
        <v>75000</v>
      </c>
    </row>
    <row r="40" spans="2:23" ht="16.5" thickTop="1" thickBot="1" x14ac:dyDescent="0.3">
      <c r="B40" s="429"/>
      <c r="L40" s="190" t="str">
        <f>IF(OR(Calculateur!B84="X",Calculateur!B84="x"),L37,L38)</f>
        <v>Non</v>
      </c>
      <c r="N40" s="190" t="str">
        <f>IF(OR(Calculateur!B100="X",Calculateur!B100="x"),N37,N38)</f>
        <v>Non</v>
      </c>
      <c r="P40" t="s">
        <v>52</v>
      </c>
      <c r="Q40" s="216">
        <f>'Nouveau taux'!M35</f>
        <v>8.9999999999999993E-3</v>
      </c>
      <c r="R40" s="217">
        <f>'Nouveau taux'!N35</f>
        <v>1.2999999999999999E-2</v>
      </c>
      <c r="S40" s="217">
        <f>'Nouveau taux'!O35</f>
        <v>5.0000000000000001E-3</v>
      </c>
      <c r="T40" s="218">
        <f>'Nouveau taux'!P35</f>
        <v>6.0000000000000001E-3</v>
      </c>
      <c r="V40" s="236">
        <f t="shared" si="2"/>
        <v>80000</v>
      </c>
      <c r="W40" s="237">
        <f t="shared" si="3"/>
        <v>100000</v>
      </c>
    </row>
    <row r="41" spans="2:23" ht="15.75" thickTop="1" x14ac:dyDescent="0.25">
      <c r="B41" s="429"/>
      <c r="P41" t="s">
        <v>53</v>
      </c>
      <c r="Q41" s="216">
        <f>'Nouveau taux'!M36</f>
        <v>1.2E-2</v>
      </c>
      <c r="R41" s="217">
        <f>'Nouveau taux'!N36</f>
        <v>1.4999999999999999E-2</v>
      </c>
      <c r="S41" s="217">
        <f>'Nouveau taux'!O36</f>
        <v>6.0000000000000001E-3</v>
      </c>
      <c r="T41" s="218">
        <f>'Nouveau taux'!P36</f>
        <v>7.0000000000000001E-3</v>
      </c>
      <c r="V41" s="236">
        <f t="shared" si="2"/>
        <v>100000</v>
      </c>
      <c r="W41" s="237">
        <f t="shared" si="3"/>
        <v>125000</v>
      </c>
    </row>
    <row r="42" spans="2:23" x14ac:dyDescent="0.25">
      <c r="B42" s="429"/>
      <c r="L42" s="11" t="s">
        <v>40</v>
      </c>
      <c r="N42" s="11" t="s">
        <v>40</v>
      </c>
      <c r="P42" t="s">
        <v>54</v>
      </c>
      <c r="Q42" s="216">
        <f>'Nouveau taux'!M37</f>
        <v>1.7000000000000001E-2</v>
      </c>
      <c r="R42" s="217">
        <f>'Nouveau taux'!N37</f>
        <v>2.5000000000000001E-2</v>
      </c>
      <c r="S42" s="217">
        <f>'Nouveau taux'!O37</f>
        <v>8.9999999999999993E-3</v>
      </c>
      <c r="T42" s="218">
        <f>'Nouveau taux'!P37</f>
        <v>1.2999999999999999E-2</v>
      </c>
      <c r="V42" s="236">
        <f t="shared" si="2"/>
        <v>120000</v>
      </c>
      <c r="W42" s="237">
        <f t="shared" si="3"/>
        <v>150000</v>
      </c>
    </row>
    <row r="43" spans="2:23" ht="15.75" thickBot="1" x14ac:dyDescent="0.3">
      <c r="B43" s="429"/>
      <c r="L43" t="s">
        <v>41</v>
      </c>
      <c r="N43" t="s">
        <v>41</v>
      </c>
      <c r="P43" t="s">
        <v>55</v>
      </c>
      <c r="Q43" s="216">
        <f>'Nouveau taux'!M38</f>
        <v>2.8000000000000001E-2</v>
      </c>
      <c r="R43" s="217">
        <f>'Nouveau taux'!N38</f>
        <v>0.04</v>
      </c>
      <c r="S43" s="217">
        <f>'Nouveau taux'!O38</f>
        <v>1.2999999999999999E-2</v>
      </c>
      <c r="T43" s="218">
        <f>'Nouveau taux'!P38</f>
        <v>1.9E-2</v>
      </c>
      <c r="V43" s="238">
        <f t="shared" si="2"/>
        <v>140000</v>
      </c>
      <c r="W43" s="237">
        <f t="shared" si="3"/>
        <v>175000</v>
      </c>
    </row>
    <row r="44" spans="2:23" ht="16.5" thickTop="1" thickBot="1" x14ac:dyDescent="0.3">
      <c r="B44" s="429"/>
      <c r="L44" t="s">
        <v>42</v>
      </c>
      <c r="N44" t="s">
        <v>42</v>
      </c>
      <c r="P44" t="s">
        <v>56</v>
      </c>
      <c r="Q44" s="216">
        <f>'Nouveau taux'!M39</f>
        <v>4.2000000000000003E-2</v>
      </c>
      <c r="R44" s="217">
        <f>'Nouveau taux'!N39</f>
        <v>6.3E-2</v>
      </c>
      <c r="S44" s="217">
        <f>'Nouveau taux'!O39</f>
        <v>2.4E-2</v>
      </c>
      <c r="T44" s="218">
        <f>'Nouveau taux'!P39</f>
        <v>2.9000000000000001E-2</v>
      </c>
      <c r="V44" t="s">
        <v>67</v>
      </c>
      <c r="W44" s="232">
        <f t="shared" si="3"/>
        <v>200000</v>
      </c>
    </row>
    <row r="45" spans="2:23" ht="16.5" thickTop="1" thickBot="1" x14ac:dyDescent="0.3">
      <c r="B45" s="429"/>
      <c r="L45" t="s">
        <v>10</v>
      </c>
      <c r="N45" t="s">
        <v>10</v>
      </c>
      <c r="P45" t="s">
        <v>57</v>
      </c>
      <c r="Q45" s="216">
        <f>'Nouveau taux'!M40</f>
        <v>6.7000000000000004E-2</v>
      </c>
      <c r="R45" s="217">
        <f>'Nouveau taux'!N40</f>
        <v>0.104</v>
      </c>
      <c r="S45" s="217">
        <f>'Nouveau taux'!O40</f>
        <v>3.5999999999999997E-2</v>
      </c>
      <c r="T45" s="218">
        <f>'Nouveau taux'!P40</f>
        <v>5.7000000000000002E-2</v>
      </c>
      <c r="V45" s="207">
        <f>Calculateur!Y84</f>
        <v>0</v>
      </c>
      <c r="W45" s="232">
        <f t="shared" si="3"/>
        <v>225000</v>
      </c>
    </row>
    <row r="46" spans="2:23" ht="16.5" thickTop="1" thickBot="1" x14ac:dyDescent="0.3">
      <c r="B46" s="429"/>
      <c r="L46" s="190" t="str">
        <f>IF(OR(Calculateur!I86="X",Calculateur!I86="x"),L44,L43)</f>
        <v>Homme</v>
      </c>
      <c r="N46" s="190" t="str">
        <f>IF(OR(Calculateur!I100="X",Calculateur!I100="x"),N43,N44)</f>
        <v>Femme</v>
      </c>
      <c r="P46" t="s">
        <v>58</v>
      </c>
      <c r="Q46" s="216">
        <f>'Nouveau taux'!M41</f>
        <v>0.113</v>
      </c>
      <c r="R46" s="217">
        <f>'Nouveau taux'!N41</f>
        <v>0.16400000000000001</v>
      </c>
      <c r="S46" s="217">
        <f>'Nouveau taux'!O41</f>
        <v>5.6000000000000001E-2</v>
      </c>
      <c r="T46" s="218">
        <f>'Nouveau taux'!P41</f>
        <v>8.4000000000000005E-2</v>
      </c>
      <c r="V46" t="s">
        <v>68</v>
      </c>
      <c r="W46" s="233">
        <f t="shared" si="3"/>
        <v>250000</v>
      </c>
    </row>
    <row r="47" spans="2:23" ht="16.5" thickTop="1" thickBot="1" x14ac:dyDescent="0.3">
      <c r="P47" t="s">
        <v>59</v>
      </c>
      <c r="Q47" s="219">
        <f>'Nouveau taux'!M42</f>
        <v>0.156</v>
      </c>
      <c r="R47" s="220">
        <f>'Nouveau taux'!N42</f>
        <v>0.255</v>
      </c>
      <c r="S47" s="220">
        <f>'Nouveau taux'!O42</f>
        <v>8.7999999999999995E-2</v>
      </c>
      <c r="T47" s="221">
        <f>'Nouveau taux'!P42</f>
        <v>0.13100000000000001</v>
      </c>
      <c r="V47" s="207">
        <f>Calculateur!Y100</f>
        <v>0</v>
      </c>
      <c r="W47" t="s">
        <v>67</v>
      </c>
    </row>
    <row r="48" spans="2:23" ht="16.5" thickTop="1" thickBot="1" x14ac:dyDescent="0.3">
      <c r="B48" s="429"/>
      <c r="L48" t="s">
        <v>43</v>
      </c>
      <c r="P48" t="s">
        <v>72</v>
      </c>
      <c r="W48" s="207">
        <f>Calculateur!Y90</f>
        <v>0</v>
      </c>
    </row>
    <row r="49" spans="2:23" ht="16.5" thickTop="1" thickBot="1" x14ac:dyDescent="0.3">
      <c r="B49" s="429"/>
      <c r="L49" t="s">
        <v>44</v>
      </c>
      <c r="N49" t="s">
        <v>44</v>
      </c>
      <c r="P49" s="190" t="e">
        <f>VLOOKUP(Calculateur!B92,$O$59:$P$110,2,FALSE)</f>
        <v>#N/A</v>
      </c>
      <c r="R49" t="s">
        <v>74</v>
      </c>
      <c r="W49" t="s">
        <v>68</v>
      </c>
    </row>
    <row r="50" spans="2:23" ht="16.5" thickTop="1" thickBot="1" x14ac:dyDescent="0.3">
      <c r="L50" t="s">
        <v>45</v>
      </c>
      <c r="N50" t="s">
        <v>45</v>
      </c>
      <c r="P50" t="s">
        <v>73</v>
      </c>
      <c r="R50" s="211">
        <f>IF(ISERROR(P49),0,IF(AND(L40=L37,L18=L15,IF(R19=R15,N21=N19,IF(R19=R16,N21=N18,FALSE))),VLOOKUP(P49,P38:T47,M54,FALSE),0))</f>
        <v>0</v>
      </c>
      <c r="W50" s="207">
        <f>Calculateur!Y106</f>
        <v>0</v>
      </c>
    </row>
    <row r="51" spans="2:23" ht="16.5" thickTop="1" thickBot="1" x14ac:dyDescent="0.3">
      <c r="L51" t="s">
        <v>48</v>
      </c>
      <c r="N51" t="s">
        <v>48</v>
      </c>
      <c r="P51" s="190" t="e">
        <f>VLOOKUP(Calculateur!B108,$O$59:$P$110,2,FALSE)</f>
        <v>#N/A</v>
      </c>
      <c r="R51" t="s">
        <v>75</v>
      </c>
    </row>
    <row r="52" spans="2:23" ht="16.5" thickTop="1" thickBot="1" x14ac:dyDescent="0.3">
      <c r="L52" t="s">
        <v>49</v>
      </c>
      <c r="N52" t="s">
        <v>49</v>
      </c>
      <c r="R52" s="211">
        <f>IF(ISERROR(P51),0,IF(AND(N40=N37,L28=L25,L18=L15),VLOOKUP(P51,P38:T47,O54,FALSE),0))</f>
        <v>0</v>
      </c>
    </row>
    <row r="53" spans="2:23" ht="16.5" thickTop="1" thickBot="1" x14ac:dyDescent="0.3">
      <c r="L53" t="s">
        <v>10</v>
      </c>
      <c r="N53" t="s">
        <v>10</v>
      </c>
    </row>
    <row r="54" spans="2:23" ht="16.5" thickTop="1" thickBot="1" x14ac:dyDescent="0.3">
      <c r="L54" s="180" t="str">
        <f>IF(OR(Calculateur!I90="X",Calculateur!I90="x"),Calculateur!K90,Calculateur!K92)</f>
        <v>Fumeur</v>
      </c>
      <c r="M54" s="246">
        <f>IF(AND(L46=L43,OR(L54=L49,L54=L51)),2,IF(AND(L46=L43,OR(L54=L50,L54=L52)),3,IF(AND(L46=L44,OR(L54=L49,L54=L51)),4,5)))</f>
        <v>3</v>
      </c>
      <c r="N54" s="246" t="str">
        <f>IF(OR(Calculateur!I106="X",Calculateur!I106="x"),Calculateur!K106,Calculateur!K108)</f>
        <v>Fumeuse</v>
      </c>
      <c r="O54" s="247">
        <f>IF(AND(N46=N43,OR(N54=N49,N54=N51)),2,IF(AND(N46=N43,OR(N54=N50,N54=N52)),3,IF(AND(N46=N44,OR(N54=N49,N54=N51)),4,5)))</f>
        <v>5</v>
      </c>
    </row>
    <row r="55" spans="2:23" ht="15.75" thickTop="1" x14ac:dyDescent="0.25"/>
    <row r="56" spans="2:23" x14ac:dyDescent="0.25">
      <c r="L56" t="s">
        <v>107</v>
      </c>
    </row>
    <row r="57" spans="2:23" x14ac:dyDescent="0.25">
      <c r="L57" t="s">
        <v>108</v>
      </c>
    </row>
    <row r="58" spans="2:23" ht="15.75" thickBot="1" x14ac:dyDescent="0.3"/>
    <row r="59" spans="2:23" ht="16.5" thickTop="1" thickBot="1" x14ac:dyDescent="0.3">
      <c r="O59" s="242">
        <v>18</v>
      </c>
      <c r="P59" s="239" t="s">
        <v>50</v>
      </c>
    </row>
    <row r="60" spans="2:23" ht="15.75" thickTop="1" x14ac:dyDescent="0.25">
      <c r="O60" s="243">
        <f>O59+1</f>
        <v>19</v>
      </c>
      <c r="P60" s="240" t="s">
        <v>50</v>
      </c>
    </row>
    <row r="61" spans="2:23" x14ac:dyDescent="0.25">
      <c r="O61" s="244">
        <f t="shared" ref="O61:O110" si="4">O60+1</f>
        <v>20</v>
      </c>
      <c r="P61" s="240" t="s">
        <v>50</v>
      </c>
    </row>
    <row r="62" spans="2:23" x14ac:dyDescent="0.25">
      <c r="O62" s="244">
        <f t="shared" si="4"/>
        <v>21</v>
      </c>
      <c r="P62" s="240" t="s">
        <v>50</v>
      </c>
    </row>
    <row r="63" spans="2:23" x14ac:dyDescent="0.25">
      <c r="O63" s="244">
        <f t="shared" si="4"/>
        <v>22</v>
      </c>
      <c r="P63" s="240" t="s">
        <v>50</v>
      </c>
    </row>
    <row r="64" spans="2:23" x14ac:dyDescent="0.25">
      <c r="O64" s="244">
        <f t="shared" si="4"/>
        <v>23</v>
      </c>
      <c r="P64" s="240" t="s">
        <v>50</v>
      </c>
    </row>
    <row r="65" spans="15:16" x14ac:dyDescent="0.25">
      <c r="O65" s="244">
        <f t="shared" si="4"/>
        <v>24</v>
      </c>
      <c r="P65" s="240" t="s">
        <v>50</v>
      </c>
    </row>
    <row r="66" spans="15:16" x14ac:dyDescent="0.25">
      <c r="O66" s="244">
        <f t="shared" si="4"/>
        <v>25</v>
      </c>
      <c r="P66" s="240" t="s">
        <v>51</v>
      </c>
    </row>
    <row r="67" spans="15:16" x14ac:dyDescent="0.25">
      <c r="O67" s="244">
        <f t="shared" si="4"/>
        <v>26</v>
      </c>
      <c r="P67" s="240" t="s">
        <v>51</v>
      </c>
    </row>
    <row r="68" spans="15:16" x14ac:dyDescent="0.25">
      <c r="O68" s="244">
        <f t="shared" si="4"/>
        <v>27</v>
      </c>
      <c r="P68" s="240" t="s">
        <v>51</v>
      </c>
    </row>
    <row r="69" spans="15:16" x14ac:dyDescent="0.25">
      <c r="O69" s="244">
        <f t="shared" si="4"/>
        <v>28</v>
      </c>
      <c r="P69" s="240" t="s">
        <v>51</v>
      </c>
    </row>
    <row r="70" spans="15:16" x14ac:dyDescent="0.25">
      <c r="O70" s="244">
        <f t="shared" si="4"/>
        <v>29</v>
      </c>
      <c r="P70" s="240" t="s">
        <v>51</v>
      </c>
    </row>
    <row r="71" spans="15:16" x14ac:dyDescent="0.25">
      <c r="O71" s="244">
        <f t="shared" si="4"/>
        <v>30</v>
      </c>
      <c r="P71" s="240" t="s">
        <v>52</v>
      </c>
    </row>
    <row r="72" spans="15:16" x14ac:dyDescent="0.25">
      <c r="O72" s="244">
        <f t="shared" si="4"/>
        <v>31</v>
      </c>
      <c r="P72" s="240" t="s">
        <v>52</v>
      </c>
    </row>
    <row r="73" spans="15:16" x14ac:dyDescent="0.25">
      <c r="O73" s="244">
        <f t="shared" si="4"/>
        <v>32</v>
      </c>
      <c r="P73" s="240" t="s">
        <v>52</v>
      </c>
    </row>
    <row r="74" spans="15:16" x14ac:dyDescent="0.25">
      <c r="O74" s="244">
        <f t="shared" si="4"/>
        <v>33</v>
      </c>
      <c r="P74" s="240" t="s">
        <v>52</v>
      </c>
    </row>
    <row r="75" spans="15:16" x14ac:dyDescent="0.25">
      <c r="O75" s="244">
        <f t="shared" si="4"/>
        <v>34</v>
      </c>
      <c r="P75" s="240" t="s">
        <v>52</v>
      </c>
    </row>
    <row r="76" spans="15:16" x14ac:dyDescent="0.25">
      <c r="O76" s="244">
        <f t="shared" si="4"/>
        <v>35</v>
      </c>
      <c r="P76" s="240" t="s">
        <v>53</v>
      </c>
    </row>
    <row r="77" spans="15:16" x14ac:dyDescent="0.25">
      <c r="O77" s="244">
        <f t="shared" si="4"/>
        <v>36</v>
      </c>
      <c r="P77" s="240" t="s">
        <v>53</v>
      </c>
    </row>
    <row r="78" spans="15:16" x14ac:dyDescent="0.25">
      <c r="O78" s="244">
        <f t="shared" si="4"/>
        <v>37</v>
      </c>
      <c r="P78" s="240" t="s">
        <v>53</v>
      </c>
    </row>
    <row r="79" spans="15:16" x14ac:dyDescent="0.25">
      <c r="O79" s="244">
        <f t="shared" si="4"/>
        <v>38</v>
      </c>
      <c r="P79" s="240" t="s">
        <v>53</v>
      </c>
    </row>
    <row r="80" spans="15:16" x14ac:dyDescent="0.25">
      <c r="O80" s="244">
        <f t="shared" si="4"/>
        <v>39</v>
      </c>
      <c r="P80" s="240" t="s">
        <v>53</v>
      </c>
    </row>
    <row r="81" spans="15:16" x14ac:dyDescent="0.25">
      <c r="O81" s="244">
        <f t="shared" si="4"/>
        <v>40</v>
      </c>
      <c r="P81" s="240" t="s">
        <v>54</v>
      </c>
    </row>
    <row r="82" spans="15:16" x14ac:dyDescent="0.25">
      <c r="O82" s="244">
        <f t="shared" si="4"/>
        <v>41</v>
      </c>
      <c r="P82" s="240" t="s">
        <v>54</v>
      </c>
    </row>
    <row r="83" spans="15:16" x14ac:dyDescent="0.25">
      <c r="O83" s="244">
        <f t="shared" si="4"/>
        <v>42</v>
      </c>
      <c r="P83" s="240" t="s">
        <v>54</v>
      </c>
    </row>
    <row r="84" spans="15:16" x14ac:dyDescent="0.25">
      <c r="O84" s="244">
        <f t="shared" si="4"/>
        <v>43</v>
      </c>
      <c r="P84" s="240" t="s">
        <v>54</v>
      </c>
    </row>
    <row r="85" spans="15:16" x14ac:dyDescent="0.25">
      <c r="O85" s="244">
        <f t="shared" si="4"/>
        <v>44</v>
      </c>
      <c r="P85" s="240" t="s">
        <v>54</v>
      </c>
    </row>
    <row r="86" spans="15:16" x14ac:dyDescent="0.25">
      <c r="O86" s="244">
        <f t="shared" si="4"/>
        <v>45</v>
      </c>
      <c r="P86" s="240" t="s">
        <v>55</v>
      </c>
    </row>
    <row r="87" spans="15:16" x14ac:dyDescent="0.25">
      <c r="O87" s="244">
        <f t="shared" si="4"/>
        <v>46</v>
      </c>
      <c r="P87" s="240" t="s">
        <v>55</v>
      </c>
    </row>
    <row r="88" spans="15:16" x14ac:dyDescent="0.25">
      <c r="O88" s="244">
        <f t="shared" si="4"/>
        <v>47</v>
      </c>
      <c r="P88" s="240" t="s">
        <v>55</v>
      </c>
    </row>
    <row r="89" spans="15:16" x14ac:dyDescent="0.25">
      <c r="O89" s="244">
        <f t="shared" si="4"/>
        <v>48</v>
      </c>
      <c r="P89" s="240" t="s">
        <v>55</v>
      </c>
    </row>
    <row r="90" spans="15:16" x14ac:dyDescent="0.25">
      <c r="O90" s="244">
        <f t="shared" si="4"/>
        <v>49</v>
      </c>
      <c r="P90" s="240" t="s">
        <v>55</v>
      </c>
    </row>
    <row r="91" spans="15:16" x14ac:dyDescent="0.25">
      <c r="O91" s="244">
        <f t="shared" si="4"/>
        <v>50</v>
      </c>
      <c r="P91" s="240" t="s">
        <v>56</v>
      </c>
    </row>
    <row r="92" spans="15:16" x14ac:dyDescent="0.25">
      <c r="O92" s="244">
        <f t="shared" si="4"/>
        <v>51</v>
      </c>
      <c r="P92" s="240" t="s">
        <v>56</v>
      </c>
    </row>
    <row r="93" spans="15:16" x14ac:dyDescent="0.25">
      <c r="O93" s="244">
        <f t="shared" si="4"/>
        <v>52</v>
      </c>
      <c r="P93" s="240" t="s">
        <v>56</v>
      </c>
    </row>
    <row r="94" spans="15:16" x14ac:dyDescent="0.25">
      <c r="O94" s="244">
        <f t="shared" si="4"/>
        <v>53</v>
      </c>
      <c r="P94" s="240" t="s">
        <v>56</v>
      </c>
    </row>
    <row r="95" spans="15:16" x14ac:dyDescent="0.25">
      <c r="O95" s="244">
        <f t="shared" si="4"/>
        <v>54</v>
      </c>
      <c r="P95" s="240" t="s">
        <v>56</v>
      </c>
    </row>
    <row r="96" spans="15:16" x14ac:dyDescent="0.25">
      <c r="O96" s="244">
        <f t="shared" si="4"/>
        <v>55</v>
      </c>
      <c r="P96" s="240" t="s">
        <v>57</v>
      </c>
    </row>
    <row r="97" spans="15:16" x14ac:dyDescent="0.25">
      <c r="O97" s="244">
        <f t="shared" si="4"/>
        <v>56</v>
      </c>
      <c r="P97" s="240" t="s">
        <v>57</v>
      </c>
    </row>
    <row r="98" spans="15:16" x14ac:dyDescent="0.25">
      <c r="O98" s="244">
        <f t="shared" si="4"/>
        <v>57</v>
      </c>
      <c r="P98" s="240" t="s">
        <v>57</v>
      </c>
    </row>
    <row r="99" spans="15:16" x14ac:dyDescent="0.25">
      <c r="O99" s="244">
        <f t="shared" si="4"/>
        <v>58</v>
      </c>
      <c r="P99" s="240" t="s">
        <v>57</v>
      </c>
    </row>
    <row r="100" spans="15:16" x14ac:dyDescent="0.25">
      <c r="O100" s="244">
        <f t="shared" si="4"/>
        <v>59</v>
      </c>
      <c r="P100" s="240" t="s">
        <v>57</v>
      </c>
    </row>
    <row r="101" spans="15:16" x14ac:dyDescent="0.25">
      <c r="O101" s="244">
        <f t="shared" si="4"/>
        <v>60</v>
      </c>
      <c r="P101" s="240" t="s">
        <v>58</v>
      </c>
    </row>
    <row r="102" spans="15:16" x14ac:dyDescent="0.25">
      <c r="O102" s="244">
        <f t="shared" si="4"/>
        <v>61</v>
      </c>
      <c r="P102" s="240" t="s">
        <v>58</v>
      </c>
    </row>
    <row r="103" spans="15:16" x14ac:dyDescent="0.25">
      <c r="O103" s="244">
        <f t="shared" si="4"/>
        <v>62</v>
      </c>
      <c r="P103" s="240" t="s">
        <v>58</v>
      </c>
    </row>
    <row r="104" spans="15:16" x14ac:dyDescent="0.25">
      <c r="O104" s="244">
        <f t="shared" si="4"/>
        <v>63</v>
      </c>
      <c r="P104" s="240" t="s">
        <v>58</v>
      </c>
    </row>
    <row r="105" spans="15:16" x14ac:dyDescent="0.25">
      <c r="O105" s="244">
        <f t="shared" si="4"/>
        <v>64</v>
      </c>
      <c r="P105" s="240" t="s">
        <v>58</v>
      </c>
    </row>
    <row r="106" spans="15:16" x14ac:dyDescent="0.25">
      <c r="O106" s="244">
        <f t="shared" si="4"/>
        <v>65</v>
      </c>
      <c r="P106" s="240" t="s">
        <v>59</v>
      </c>
    </row>
    <row r="107" spans="15:16" x14ac:dyDescent="0.25">
      <c r="O107" s="244">
        <f t="shared" si="4"/>
        <v>66</v>
      </c>
      <c r="P107" s="240" t="s">
        <v>59</v>
      </c>
    </row>
    <row r="108" spans="15:16" x14ac:dyDescent="0.25">
      <c r="O108" s="244">
        <f t="shared" si="4"/>
        <v>67</v>
      </c>
      <c r="P108" s="240" t="s">
        <v>59</v>
      </c>
    </row>
    <row r="109" spans="15:16" x14ac:dyDescent="0.25">
      <c r="O109" s="244">
        <f t="shared" si="4"/>
        <v>68</v>
      </c>
      <c r="P109" s="240" t="s">
        <v>59</v>
      </c>
    </row>
    <row r="110" spans="15:16" ht="15.75" thickBot="1" x14ac:dyDescent="0.3">
      <c r="O110" s="245">
        <f t="shared" si="4"/>
        <v>69</v>
      </c>
      <c r="P110" s="241" t="s">
        <v>59</v>
      </c>
    </row>
    <row r="111" spans="15:16" ht="15.75" thickTop="1" x14ac:dyDescent="0.25"/>
  </sheetData>
  <mergeCells count="2">
    <mergeCell ref="Q36:R36"/>
    <mergeCell ref="S36:T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AE116"/>
  <sheetViews>
    <sheetView zoomScale="115" zoomScaleNormal="115" workbookViewId="0">
      <selection activeCell="P18" sqref="P18:P20"/>
    </sheetView>
  </sheetViews>
  <sheetFormatPr baseColWidth="10" defaultRowHeight="15" x14ac:dyDescent="0.25"/>
  <cols>
    <col min="1" max="1" width="12.28515625" style="429" customWidth="1"/>
    <col min="2" max="2" width="15.7109375" customWidth="1"/>
    <col min="6" max="6" width="13.28515625" customWidth="1"/>
    <col min="10" max="10" width="14.140625" customWidth="1"/>
    <col min="11" max="11" width="17.42578125" customWidth="1"/>
    <col min="13" max="13" width="11.5703125" customWidth="1"/>
    <col min="18" max="18" width="39.5703125" customWidth="1"/>
    <col min="19" max="19" width="14.5703125" customWidth="1"/>
    <col min="20" max="20" width="15.140625" customWidth="1"/>
    <col min="22" max="22" width="11.5703125" bestFit="1" customWidth="1"/>
    <col min="23" max="23" width="14.28515625" bestFit="1" customWidth="1"/>
    <col min="24" max="24" width="16" bestFit="1" customWidth="1"/>
    <col min="25" max="25" width="13.28515625" bestFit="1" customWidth="1"/>
    <col min="26" max="26" width="16" bestFit="1" customWidth="1"/>
  </cols>
  <sheetData>
    <row r="1" spans="1:31" s="429" customFormat="1" ht="18" customHeight="1" x14ac:dyDescent="0.25">
      <c r="A1" s="619" t="s">
        <v>382</v>
      </c>
    </row>
    <row r="2" spans="1:31" x14ac:dyDescent="0.25">
      <c r="B2" s="586" t="s">
        <v>383</v>
      </c>
      <c r="C2" s="586"/>
      <c r="D2" s="586"/>
      <c r="E2" s="586"/>
      <c r="F2" s="586"/>
      <c r="G2" s="586"/>
      <c r="H2" s="586"/>
      <c r="I2" s="586"/>
      <c r="J2" s="586"/>
      <c r="K2" s="586"/>
      <c r="L2" s="586"/>
      <c r="M2" s="531"/>
      <c r="V2" s="429"/>
      <c r="W2" s="429"/>
      <c r="X2" s="429"/>
      <c r="Y2" s="429"/>
      <c r="Z2" s="429"/>
      <c r="AA2" s="429"/>
    </row>
    <row r="3" spans="1:31" s="429" customFormat="1" ht="15.75" thickBot="1" x14ac:dyDescent="0.3">
      <c r="B3" s="289" t="s">
        <v>384</v>
      </c>
    </row>
    <row r="4" spans="1:31" ht="16.5" thickTop="1" thickBot="1" x14ac:dyDescent="0.3">
      <c r="B4" s="3" t="s">
        <v>127</v>
      </c>
      <c r="C4" s="4"/>
      <c r="D4" s="4"/>
      <c r="E4" s="4"/>
      <c r="F4" s="5"/>
      <c r="G4" s="3" t="s">
        <v>128</v>
      </c>
      <c r="H4" s="4"/>
      <c r="I4" s="4"/>
      <c r="J4" s="4"/>
      <c r="K4" s="3" t="s">
        <v>129</v>
      </c>
      <c r="L4" s="620"/>
      <c r="M4" s="618" t="s">
        <v>381</v>
      </c>
      <c r="N4" s="621">
        <v>0.5</v>
      </c>
      <c r="O4" s="615"/>
      <c r="P4" s="615"/>
      <c r="Q4" s="5"/>
      <c r="R4" s="3" t="s">
        <v>132</v>
      </c>
      <c r="S4" s="4"/>
      <c r="T4" s="5"/>
      <c r="V4" s="429"/>
      <c r="W4" s="429"/>
      <c r="X4" s="429"/>
      <c r="Y4" s="429"/>
      <c r="Z4" s="429"/>
      <c r="AA4" s="429"/>
      <c r="AB4" s="429"/>
      <c r="AC4" s="429"/>
      <c r="AD4" s="429"/>
      <c r="AE4" s="429"/>
    </row>
    <row r="5" spans="1:31" ht="16.5" thickTop="1" thickBot="1" x14ac:dyDescent="0.3">
      <c r="B5" s="128" t="s">
        <v>325</v>
      </c>
      <c r="C5" s="260" t="s">
        <v>21</v>
      </c>
      <c r="D5" s="195"/>
      <c r="E5" s="196"/>
      <c r="F5" s="8"/>
      <c r="G5" s="6" t="s">
        <v>325</v>
      </c>
      <c r="H5" s="7"/>
      <c r="I5" s="7"/>
      <c r="J5" s="7"/>
      <c r="K5" s="6" t="s">
        <v>98</v>
      </c>
      <c r="L5" s="616">
        <f>0.0648</f>
        <v>6.4799999999999996E-2</v>
      </c>
      <c r="M5" s="617">
        <f>L5*$N$4</f>
        <v>3.2399999999999998E-2</v>
      </c>
      <c r="N5" s="7" t="s">
        <v>361</v>
      </c>
      <c r="O5" s="531"/>
      <c r="P5" s="7"/>
      <c r="Q5" s="7"/>
      <c r="R5" s="628" t="s">
        <v>139</v>
      </c>
      <c r="S5" s="629">
        <v>0.32600000000000001</v>
      </c>
      <c r="T5" s="8"/>
      <c r="U5" s="609"/>
      <c r="V5" s="429"/>
      <c r="W5" s="429"/>
      <c r="X5" s="429"/>
      <c r="Y5" s="429"/>
      <c r="Z5" s="429"/>
      <c r="AA5" s="429"/>
      <c r="AB5" s="429"/>
      <c r="AC5" s="429"/>
      <c r="AD5" s="429"/>
      <c r="AE5" s="429"/>
    </row>
    <row r="6" spans="1:31" ht="16.5" thickTop="1" thickBot="1" x14ac:dyDescent="0.3">
      <c r="B6" s="6"/>
      <c r="C6" s="249" t="s">
        <v>5</v>
      </c>
      <c r="D6" s="250" t="s">
        <v>6</v>
      </c>
      <c r="E6" s="251" t="s">
        <v>7</v>
      </c>
      <c r="F6" s="8"/>
      <c r="G6" s="6"/>
      <c r="H6" s="276" t="s">
        <v>27</v>
      </c>
      <c r="I6" s="277" t="s">
        <v>28</v>
      </c>
      <c r="J6" s="7"/>
      <c r="K6" s="520" t="s">
        <v>99</v>
      </c>
      <c r="L6" s="610">
        <v>1.67</v>
      </c>
      <c r="M6" s="597">
        <f>L6*$N$4</f>
        <v>0.83499999999999996</v>
      </c>
      <c r="N6" s="7" t="s">
        <v>379</v>
      </c>
      <c r="O6" s="7"/>
      <c r="Q6" s="7"/>
      <c r="R6" s="630" t="s">
        <v>212</v>
      </c>
      <c r="S6" s="631">
        <v>0.70399999999999996</v>
      </c>
      <c r="T6" s="8"/>
      <c r="U6" s="609"/>
      <c r="W6" s="429"/>
      <c r="X6" s="429"/>
      <c r="Y6" s="429"/>
      <c r="Z6" s="429"/>
      <c r="AA6" s="429"/>
      <c r="AB6" s="429"/>
      <c r="AC6" s="429"/>
      <c r="AD6" s="429"/>
      <c r="AE6" s="429"/>
    </row>
    <row r="7" spans="1:31" ht="16.5" thickTop="1" thickBot="1" x14ac:dyDescent="0.3">
      <c r="B7" s="129" t="s">
        <v>80</v>
      </c>
      <c r="C7" s="623">
        <v>44.07</v>
      </c>
      <c r="D7" s="166">
        <v>61.21</v>
      </c>
      <c r="E7" s="167">
        <v>72.23</v>
      </c>
      <c r="F7" s="8"/>
      <c r="G7" s="129" t="s">
        <v>12</v>
      </c>
      <c r="H7" s="165">
        <v>11.07</v>
      </c>
      <c r="I7" s="167">
        <v>14.72</v>
      </c>
      <c r="J7" s="7"/>
      <c r="K7" s="6" t="s">
        <v>363</v>
      </c>
      <c r="L7" s="611">
        <v>0.57999999999999996</v>
      </c>
      <c r="M7" s="598">
        <f>L7*$N$4</f>
        <v>0.28999999999999998</v>
      </c>
      <c r="N7" s="7" t="s">
        <v>361</v>
      </c>
      <c r="P7" s="536" t="s">
        <v>344</v>
      </c>
      <c r="Q7" s="7"/>
      <c r="R7" s="630" t="s">
        <v>357</v>
      </c>
      <c r="S7" s="631">
        <v>0.66500000000000004</v>
      </c>
      <c r="T7" s="8"/>
      <c r="U7" s="609"/>
      <c r="W7" s="429"/>
      <c r="X7" s="429"/>
      <c r="Y7" s="429"/>
      <c r="Z7" s="429"/>
      <c r="AA7" s="429"/>
      <c r="AB7" s="429"/>
      <c r="AC7" s="429"/>
      <c r="AD7" s="429"/>
      <c r="AE7" s="429"/>
    </row>
    <row r="8" spans="1:31" ht="16.5" thickTop="1" thickBot="1" x14ac:dyDescent="0.3">
      <c r="B8" s="129" t="s">
        <v>81</v>
      </c>
      <c r="C8" s="624">
        <v>72.72</v>
      </c>
      <c r="D8" s="169">
        <v>101</v>
      </c>
      <c r="E8" s="170">
        <v>119.17</v>
      </c>
      <c r="F8" s="8"/>
      <c r="G8" s="129" t="s">
        <v>13</v>
      </c>
      <c r="H8" s="168">
        <v>21.03</v>
      </c>
      <c r="I8" s="170">
        <v>27.97</v>
      </c>
      <c r="J8" s="7"/>
      <c r="K8" s="6"/>
      <c r="L8" s="7"/>
      <c r="M8" s="733" t="s">
        <v>41</v>
      </c>
      <c r="N8" s="734"/>
      <c r="O8" s="734" t="s">
        <v>42</v>
      </c>
      <c r="P8" s="735"/>
      <c r="Q8" s="7"/>
      <c r="R8" s="630" t="s">
        <v>385</v>
      </c>
      <c r="S8" s="631">
        <v>0.13200000000000001</v>
      </c>
      <c r="T8" s="8"/>
      <c r="U8" s="609"/>
      <c r="W8" s="593"/>
      <c r="X8" s="429"/>
      <c r="Y8" s="429"/>
      <c r="Z8" s="429"/>
      <c r="AA8" s="429"/>
      <c r="AB8" s="429"/>
      <c r="AC8" s="429"/>
      <c r="AD8" s="429"/>
      <c r="AE8" s="429"/>
    </row>
    <row r="9" spans="1:31" ht="16.5" thickTop="1" thickBot="1" x14ac:dyDescent="0.3">
      <c r="B9" s="129" t="s">
        <v>82</v>
      </c>
      <c r="C9" s="624">
        <v>115.47</v>
      </c>
      <c r="D9" s="169">
        <v>160.37</v>
      </c>
      <c r="E9" s="170">
        <v>189.24</v>
      </c>
      <c r="F9" s="8"/>
      <c r="G9" s="129" t="s">
        <v>14</v>
      </c>
      <c r="H9" s="168">
        <v>30.55</v>
      </c>
      <c r="I9" s="170">
        <v>40.630000000000003</v>
      </c>
      <c r="J9" s="7"/>
      <c r="K9" s="6"/>
      <c r="L9" s="7" t="s">
        <v>47</v>
      </c>
      <c r="M9" s="257" t="s">
        <v>44</v>
      </c>
      <c r="N9" s="258" t="s">
        <v>45</v>
      </c>
      <c r="O9" s="258" t="s">
        <v>48</v>
      </c>
      <c r="P9" s="259" t="s">
        <v>49</v>
      </c>
      <c r="Q9" s="7"/>
      <c r="R9" s="632" t="s">
        <v>364</v>
      </c>
      <c r="S9" s="633">
        <v>0.54600000000000004</v>
      </c>
      <c r="T9" s="8"/>
      <c r="W9" s="593"/>
      <c r="X9" s="593"/>
      <c r="Y9" s="593"/>
      <c r="Z9" s="429"/>
      <c r="AA9" s="429"/>
      <c r="AB9" s="429"/>
      <c r="AC9" s="429"/>
      <c r="AD9" s="429"/>
      <c r="AE9" s="429"/>
    </row>
    <row r="10" spans="1:31" ht="16.5" thickTop="1" thickBot="1" x14ac:dyDescent="0.3">
      <c r="B10" s="129" t="s">
        <v>11</v>
      </c>
      <c r="C10" s="625">
        <v>92.55</v>
      </c>
      <c r="D10" s="172">
        <v>128.54</v>
      </c>
      <c r="E10" s="173">
        <v>151.68</v>
      </c>
      <c r="F10" s="8"/>
      <c r="G10" s="129" t="s">
        <v>11</v>
      </c>
      <c r="H10" s="171">
        <v>23.24</v>
      </c>
      <c r="I10" s="173">
        <v>30.91</v>
      </c>
      <c r="J10" s="7"/>
      <c r="K10" s="6"/>
      <c r="L10" s="7" t="s">
        <v>50</v>
      </c>
      <c r="M10" s="222">
        <v>8.9999999999999993E-3</v>
      </c>
      <c r="N10" s="223">
        <v>1.2999999999999999E-2</v>
      </c>
      <c r="O10" s="223">
        <v>5.0000000000000001E-3</v>
      </c>
      <c r="P10" s="224">
        <v>6.0000000000000001E-3</v>
      </c>
      <c r="R10" s="634" t="s">
        <v>31</v>
      </c>
      <c r="S10" s="635">
        <v>0</v>
      </c>
      <c r="T10" s="627"/>
      <c r="U10" s="609"/>
      <c r="W10" s="593"/>
      <c r="X10" s="593"/>
      <c r="Y10" s="593"/>
      <c r="Z10" s="429"/>
      <c r="AA10" s="429"/>
      <c r="AB10" s="429"/>
      <c r="AC10" s="429"/>
      <c r="AD10" s="429"/>
      <c r="AE10" s="429"/>
    </row>
    <row r="11" spans="1:31" ht="15.75" thickTop="1" x14ac:dyDescent="0.25">
      <c r="B11" s="6"/>
      <c r="C11" s="260" t="s">
        <v>15</v>
      </c>
      <c r="D11" s="195"/>
      <c r="E11" s="196"/>
      <c r="F11" s="8"/>
      <c r="G11" s="130"/>
      <c r="H11" s="131"/>
      <c r="I11" s="131"/>
      <c r="J11" s="131"/>
      <c r="K11" s="6"/>
      <c r="L11" s="7" t="s">
        <v>51</v>
      </c>
      <c r="M11" s="222">
        <v>8.9999999999999993E-3</v>
      </c>
      <c r="N11" s="226">
        <v>1.2999999999999999E-2</v>
      </c>
      <c r="O11" s="226">
        <v>5.0000000000000001E-3</v>
      </c>
      <c r="P11" s="227">
        <v>6.0000000000000001E-3</v>
      </c>
      <c r="Q11" s="8"/>
      <c r="U11" s="609"/>
      <c r="W11" s="593"/>
      <c r="X11" s="593"/>
      <c r="Y11" s="593"/>
      <c r="Z11" s="429"/>
      <c r="AA11" s="429"/>
      <c r="AB11" s="429"/>
      <c r="AC11" s="429"/>
      <c r="AD11" s="429"/>
      <c r="AE11" s="429"/>
    </row>
    <row r="12" spans="1:31" ht="15.75" thickBot="1" x14ac:dyDescent="0.3">
      <c r="B12" s="6"/>
      <c r="C12" s="249" t="s">
        <v>5</v>
      </c>
      <c r="D12" s="250" t="s">
        <v>6</v>
      </c>
      <c r="E12" s="251" t="s">
        <v>7</v>
      </c>
      <c r="F12" s="8"/>
      <c r="K12" s="6"/>
      <c r="L12" s="7" t="s">
        <v>52</v>
      </c>
      <c r="M12" s="222">
        <v>8.9999999999999993E-3</v>
      </c>
      <c r="N12" s="226">
        <v>1.2999999999999999E-2</v>
      </c>
      <c r="O12" s="226">
        <v>5.0000000000000001E-3</v>
      </c>
      <c r="P12" s="227">
        <v>6.0000000000000001E-3</v>
      </c>
      <c r="Q12" s="595" t="s">
        <v>362</v>
      </c>
      <c r="U12" s="609"/>
      <c r="W12" s="593"/>
      <c r="X12" s="593"/>
      <c r="Y12" s="593"/>
      <c r="Z12" s="429"/>
      <c r="AA12" s="429"/>
      <c r="AB12" s="429"/>
      <c r="AC12" s="429"/>
      <c r="AD12" s="429"/>
      <c r="AE12" s="429"/>
    </row>
    <row r="13" spans="1:31" ht="15.75" thickTop="1" x14ac:dyDescent="0.25">
      <c r="B13" s="129" t="s">
        <v>80</v>
      </c>
      <c r="C13" s="165">
        <v>15.55</v>
      </c>
      <c r="D13" s="587">
        <v>23.55</v>
      </c>
      <c r="E13" s="167">
        <v>28.03</v>
      </c>
      <c r="F13" s="8"/>
      <c r="G13" s="429"/>
      <c r="H13" s="429"/>
      <c r="I13" s="574"/>
      <c r="J13" s="429"/>
      <c r="K13" s="6"/>
      <c r="L13" s="7" t="s">
        <v>53</v>
      </c>
      <c r="M13" s="225">
        <v>1.2E-2</v>
      </c>
      <c r="N13" s="226">
        <v>1.4999999999999999E-2</v>
      </c>
      <c r="O13" s="226">
        <v>6.0000000000000001E-3</v>
      </c>
      <c r="P13" s="227">
        <v>7.0000000000000001E-3</v>
      </c>
      <c r="Q13" s="8"/>
      <c r="R13" s="3"/>
      <c r="S13" s="4"/>
      <c r="T13" s="5"/>
      <c r="U13" s="609"/>
      <c r="W13" s="593"/>
      <c r="X13" s="593"/>
      <c r="Y13" s="593"/>
      <c r="Z13" s="429"/>
      <c r="AA13" s="429"/>
      <c r="AB13" s="429"/>
      <c r="AC13" s="429"/>
      <c r="AD13" s="429"/>
      <c r="AE13" s="429"/>
    </row>
    <row r="14" spans="1:31" ht="15.75" thickBot="1" x14ac:dyDescent="0.3">
      <c r="B14" s="129" t="s">
        <v>81</v>
      </c>
      <c r="C14" s="168">
        <v>35.75</v>
      </c>
      <c r="D14" s="588">
        <v>54.17</v>
      </c>
      <c r="E14" s="170">
        <v>64.47</v>
      </c>
      <c r="F14" s="8"/>
      <c r="G14" s="429"/>
      <c r="H14" s="429"/>
      <c r="I14" s="574"/>
      <c r="J14" s="429"/>
      <c r="K14" s="6"/>
      <c r="L14" s="7" t="s">
        <v>54</v>
      </c>
      <c r="M14" s="225">
        <v>1.7000000000000001E-2</v>
      </c>
      <c r="N14" s="226">
        <v>2.5000000000000001E-2</v>
      </c>
      <c r="O14" s="226">
        <v>8.9999999999999993E-3</v>
      </c>
      <c r="P14" s="227">
        <v>1.2999999999999999E-2</v>
      </c>
      <c r="Q14" s="8"/>
      <c r="R14" s="132" t="s">
        <v>133</v>
      </c>
      <c r="S14" s="7"/>
      <c r="T14" s="8"/>
      <c r="U14" s="609"/>
      <c r="W14" s="593"/>
      <c r="X14" s="593"/>
      <c r="Y14" s="593"/>
      <c r="Z14" s="429"/>
      <c r="AA14" s="429"/>
    </row>
    <row r="15" spans="1:31" ht="16.5" thickTop="1" thickBot="1" x14ac:dyDescent="0.3">
      <c r="B15" s="129" t="s">
        <v>82</v>
      </c>
      <c r="C15" s="168">
        <v>51.3</v>
      </c>
      <c r="D15" s="588">
        <v>77.73</v>
      </c>
      <c r="E15" s="170">
        <v>92.5</v>
      </c>
      <c r="F15" s="8"/>
      <c r="G15" s="429"/>
      <c r="H15" s="429"/>
      <c r="I15" s="574"/>
      <c r="J15" s="429"/>
      <c r="K15" s="6"/>
      <c r="L15" s="7" t="s">
        <v>55</v>
      </c>
      <c r="M15" s="225">
        <v>2.8000000000000001E-2</v>
      </c>
      <c r="N15" s="226">
        <v>0.04</v>
      </c>
      <c r="O15" s="226">
        <v>1.2999999999999999E-2</v>
      </c>
      <c r="P15" s="227">
        <v>1.9E-2</v>
      </c>
      <c r="Q15" s="8"/>
      <c r="R15" s="6"/>
      <c r="S15" s="183">
        <v>0.36799999999999999</v>
      </c>
      <c r="T15" s="8"/>
      <c r="U15" s="609"/>
      <c r="W15" s="593"/>
      <c r="X15" s="593"/>
      <c r="Y15" s="593"/>
      <c r="Z15" s="429"/>
      <c r="AA15" s="429"/>
    </row>
    <row r="16" spans="1:31" ht="16.5" thickTop="1" thickBot="1" x14ac:dyDescent="0.3">
      <c r="A16" s="626"/>
      <c r="B16" s="129" t="s">
        <v>11</v>
      </c>
      <c r="C16" s="171">
        <v>32.65</v>
      </c>
      <c r="D16" s="589">
        <v>49.46</v>
      </c>
      <c r="E16" s="173">
        <v>58.86</v>
      </c>
      <c r="F16" s="8"/>
      <c r="G16" s="429"/>
      <c r="H16" s="429"/>
      <c r="I16" s="574"/>
      <c r="J16" s="429"/>
      <c r="K16" s="6"/>
      <c r="L16" s="7" t="s">
        <v>56</v>
      </c>
      <c r="M16" s="225">
        <v>4.2000000000000003E-2</v>
      </c>
      <c r="N16" s="226">
        <v>6.3E-2</v>
      </c>
      <c r="O16" s="226">
        <v>2.4E-2</v>
      </c>
      <c r="P16" s="227">
        <v>2.9000000000000001E-2</v>
      </c>
      <c r="Q16" s="8"/>
      <c r="R16" s="130"/>
      <c r="S16" s="131"/>
      <c r="T16" s="9"/>
      <c r="V16" s="429"/>
      <c r="W16" s="593"/>
      <c r="X16" s="593"/>
      <c r="Y16" s="593"/>
      <c r="Z16" s="429"/>
      <c r="AA16" s="429"/>
    </row>
    <row r="17" spans="1:30" ht="15.75" thickTop="1" x14ac:dyDescent="0.25">
      <c r="A17" s="626"/>
      <c r="B17" s="6"/>
      <c r="C17" s="260" t="s">
        <v>16</v>
      </c>
      <c r="D17" s="195"/>
      <c r="E17" s="196"/>
      <c r="F17" s="8"/>
      <c r="G17" s="429"/>
      <c r="H17" s="429"/>
      <c r="I17" s="574"/>
      <c r="J17" s="429"/>
      <c r="K17" s="6"/>
      <c r="L17" s="7" t="s">
        <v>57</v>
      </c>
      <c r="M17" s="225">
        <v>6.7000000000000004E-2</v>
      </c>
      <c r="N17" s="226">
        <v>0.104</v>
      </c>
      <c r="O17" s="226">
        <v>3.5999999999999997E-2</v>
      </c>
      <c r="P17" s="227">
        <v>5.7000000000000002E-2</v>
      </c>
      <c r="Q17" s="8"/>
      <c r="V17" s="429"/>
      <c r="W17" s="593"/>
      <c r="X17" s="593"/>
      <c r="Y17" s="593"/>
      <c r="Z17" s="429"/>
      <c r="AA17" s="429"/>
    </row>
    <row r="18" spans="1:30" ht="15.75" thickBot="1" x14ac:dyDescent="0.3">
      <c r="A18" s="626"/>
      <c r="B18" s="6"/>
      <c r="C18" s="249" t="s">
        <v>5</v>
      </c>
      <c r="D18" s="250" t="s">
        <v>6</v>
      </c>
      <c r="E18" s="251" t="s">
        <v>7</v>
      </c>
      <c r="F18" s="8"/>
      <c r="G18" s="429"/>
      <c r="H18" s="429"/>
      <c r="I18" s="574"/>
      <c r="J18" s="429"/>
      <c r="K18" s="6"/>
      <c r="L18" s="7" t="s">
        <v>58</v>
      </c>
      <c r="M18" s="225">
        <v>0.113</v>
      </c>
      <c r="N18" s="226">
        <v>0.16400000000000001</v>
      </c>
      <c r="O18" s="226">
        <v>5.6000000000000001E-2</v>
      </c>
      <c r="P18" s="227">
        <v>8.4000000000000005E-2</v>
      </c>
      <c r="Q18" s="8"/>
      <c r="V18" s="429"/>
      <c r="W18" s="593"/>
      <c r="X18" s="593"/>
      <c r="Y18" s="593"/>
      <c r="Z18" s="429"/>
      <c r="AA18" s="429"/>
    </row>
    <row r="19" spans="1:30" ht="16.5" thickTop="1" thickBot="1" x14ac:dyDescent="0.3">
      <c r="A19" s="626"/>
      <c r="B19" s="129" t="s">
        <v>80</v>
      </c>
      <c r="C19" s="165">
        <v>112.9</v>
      </c>
      <c r="D19" s="622">
        <f>$C$19</f>
        <v>112.9</v>
      </c>
      <c r="E19" s="522">
        <f>$C$19</f>
        <v>112.9</v>
      </c>
      <c r="F19" s="8"/>
      <c r="G19" s="429"/>
      <c r="H19" s="429"/>
      <c r="I19" s="574"/>
      <c r="J19" s="429"/>
      <c r="K19" s="6"/>
      <c r="L19" s="7" t="s">
        <v>59</v>
      </c>
      <c r="M19" s="228">
        <v>0.156</v>
      </c>
      <c r="N19" s="229">
        <v>0.255</v>
      </c>
      <c r="O19" s="229">
        <v>8.7999999999999995E-2</v>
      </c>
      <c r="P19" s="230">
        <v>0.13100000000000001</v>
      </c>
      <c r="Q19" s="8"/>
      <c r="V19" s="429"/>
      <c r="W19" s="593"/>
      <c r="X19" s="429"/>
      <c r="Y19" s="429"/>
      <c r="Z19" s="429"/>
      <c r="AA19" s="429"/>
      <c r="AB19" s="429"/>
      <c r="AC19" s="429"/>
      <c r="AD19" s="429"/>
    </row>
    <row r="20" spans="1:30" ht="15.75" thickTop="1" x14ac:dyDescent="0.25">
      <c r="B20" s="129" t="s">
        <v>81</v>
      </c>
      <c r="C20" s="592">
        <f>C19</f>
        <v>112.9</v>
      </c>
      <c r="D20" s="523">
        <f>$C$20</f>
        <v>112.9</v>
      </c>
      <c r="E20" s="524">
        <f>$C$20</f>
        <v>112.9</v>
      </c>
      <c r="F20" s="8"/>
      <c r="G20" s="429"/>
      <c r="H20" s="429"/>
      <c r="I20" s="574"/>
      <c r="J20" s="429"/>
      <c r="K20" s="130"/>
      <c r="L20" s="131"/>
      <c r="M20" s="131"/>
      <c r="N20" s="131"/>
      <c r="O20" s="131"/>
      <c r="P20" s="131"/>
      <c r="Q20" s="9"/>
      <c r="V20" s="429"/>
      <c r="W20" s="593"/>
      <c r="X20" s="429"/>
      <c r="Y20" s="429"/>
      <c r="Z20" s="429"/>
      <c r="AA20" s="429"/>
      <c r="AB20" s="429"/>
      <c r="AC20" s="429"/>
      <c r="AD20" s="429"/>
    </row>
    <row r="21" spans="1:30" x14ac:dyDescent="0.25">
      <c r="B21" s="129" t="s">
        <v>82</v>
      </c>
      <c r="C21" s="168">
        <v>225.83</v>
      </c>
      <c r="D21" s="523">
        <f>$C$21</f>
        <v>225.83</v>
      </c>
      <c r="E21" s="524">
        <f>$C$21</f>
        <v>225.83</v>
      </c>
      <c r="F21" s="8"/>
      <c r="G21" s="429"/>
      <c r="H21" s="429"/>
      <c r="I21" s="574"/>
      <c r="J21" s="429"/>
      <c r="M21" s="429"/>
      <c r="Z21" s="429"/>
      <c r="AA21" s="429"/>
      <c r="AB21" s="429"/>
      <c r="AC21" s="429"/>
      <c r="AD21" s="429"/>
    </row>
    <row r="22" spans="1:30" ht="15.75" thickBot="1" x14ac:dyDescent="0.3">
      <c r="B22" s="129" t="s">
        <v>11</v>
      </c>
      <c r="C22" s="591">
        <f>C21</f>
        <v>225.83</v>
      </c>
      <c r="D22" s="525">
        <f>$C$22</f>
        <v>225.83</v>
      </c>
      <c r="E22" s="526">
        <f>$C$22</f>
        <v>225.83</v>
      </c>
      <c r="F22" s="8"/>
      <c r="G22" s="429"/>
      <c r="H22" s="429"/>
      <c r="I22" s="574"/>
      <c r="J22" s="429"/>
      <c r="K22" s="612"/>
      <c r="N22" s="590"/>
      <c r="P22" s="429"/>
      <c r="Q22" s="593"/>
      <c r="Z22" s="429"/>
      <c r="AA22" s="429"/>
      <c r="AB22" s="429"/>
      <c r="AC22" s="429"/>
      <c r="AD22" s="429"/>
    </row>
    <row r="23" spans="1:30" ht="15.75" thickTop="1" x14ac:dyDescent="0.25">
      <c r="B23" s="130"/>
      <c r="C23" s="131"/>
      <c r="D23" s="131"/>
      <c r="E23" s="131"/>
      <c r="F23" s="9"/>
      <c r="I23" s="429"/>
      <c r="Z23" s="429"/>
      <c r="AA23" s="429"/>
      <c r="AB23" s="429"/>
      <c r="AC23" s="429"/>
      <c r="AD23" s="429"/>
    </row>
    <row r="24" spans="1:30" ht="15.75" thickBot="1" x14ac:dyDescent="0.3">
      <c r="Z24" s="429"/>
      <c r="AA24" s="429"/>
      <c r="AB24" s="429"/>
      <c r="AC24" s="429"/>
      <c r="AD24" s="429"/>
    </row>
    <row r="25" spans="1:30" ht="15.75" thickTop="1" x14ac:dyDescent="0.25">
      <c r="B25" s="283" t="s">
        <v>376</v>
      </c>
      <c r="C25" s="261"/>
      <c r="D25" s="261"/>
      <c r="E25" s="261"/>
      <c r="F25" s="261"/>
      <c r="G25" s="261"/>
      <c r="H25" s="261"/>
      <c r="I25" s="261"/>
      <c r="J25" s="261"/>
      <c r="K25" s="261"/>
      <c r="L25" s="261"/>
      <c r="M25" s="261"/>
      <c r="N25" s="261"/>
      <c r="O25" s="261"/>
      <c r="P25" s="261"/>
      <c r="Q25" s="261"/>
      <c r="R25" s="261"/>
      <c r="S25" s="261"/>
      <c r="T25" s="261"/>
      <c r="U25" s="261"/>
      <c r="V25" s="261"/>
      <c r="W25" s="261"/>
      <c r="X25" s="264"/>
      <c r="Z25" s="429"/>
      <c r="AA25" s="429"/>
      <c r="AB25" s="429"/>
      <c r="AC25" s="429"/>
      <c r="AD25" s="429"/>
    </row>
    <row r="26" spans="1:30" ht="15.75" thickBot="1" x14ac:dyDescent="0.3">
      <c r="B26" s="266" t="s">
        <v>127</v>
      </c>
      <c r="C26" s="272"/>
      <c r="D26" s="272"/>
      <c r="E26" s="272"/>
      <c r="F26" s="271"/>
      <c r="G26" s="191" t="s">
        <v>128</v>
      </c>
      <c r="H26" s="272"/>
      <c r="I26" s="272"/>
      <c r="J26" s="272"/>
      <c r="K26" s="191" t="s">
        <v>129</v>
      </c>
      <c r="L26" s="272"/>
      <c r="M26" s="272" t="s">
        <v>134</v>
      </c>
      <c r="N26" s="272"/>
      <c r="O26" s="272"/>
      <c r="P26" s="272"/>
      <c r="Q26" s="271"/>
      <c r="R26" s="191" t="s">
        <v>132</v>
      </c>
      <c r="S26" s="272"/>
      <c r="T26" s="271" t="s">
        <v>134</v>
      </c>
      <c r="U26" s="146"/>
      <c r="V26" s="146"/>
      <c r="W26" s="146"/>
      <c r="X26" s="265"/>
      <c r="Z26" s="429"/>
      <c r="AA26" s="429"/>
      <c r="AB26" s="429"/>
      <c r="AC26" s="429"/>
      <c r="AD26" s="429"/>
    </row>
    <row r="27" spans="1:30" ht="16.5" thickTop="1" thickBot="1" x14ac:dyDescent="0.3">
      <c r="B27" s="267" t="s">
        <v>325</v>
      </c>
      <c r="C27" s="260" t="s">
        <v>21</v>
      </c>
      <c r="D27" s="195"/>
      <c r="E27" s="196"/>
      <c r="F27" s="270"/>
      <c r="G27" s="192" t="s">
        <v>325</v>
      </c>
      <c r="H27" s="274"/>
      <c r="I27" s="274"/>
      <c r="J27" s="274"/>
      <c r="K27" s="192" t="s">
        <v>98</v>
      </c>
      <c r="L27" s="174">
        <f>ROUND(L5*(1+$M27),4)</f>
        <v>6.4799999999999996E-2</v>
      </c>
      <c r="M27" s="147">
        <v>0</v>
      </c>
      <c r="N27" s="274"/>
      <c r="O27" s="274"/>
      <c r="P27" s="274"/>
      <c r="Q27" s="270"/>
      <c r="R27" s="193" t="s">
        <v>84</v>
      </c>
      <c r="S27" s="184">
        <f>ROUND(S7*(1+$T27),4)</f>
        <v>0.66500000000000004</v>
      </c>
      <c r="T27" s="147">
        <v>0</v>
      </c>
      <c r="U27" s="146"/>
      <c r="V27" s="146"/>
      <c r="W27" s="146"/>
      <c r="X27" s="265"/>
      <c r="Z27" s="429"/>
      <c r="AA27" s="429"/>
      <c r="AB27" s="429"/>
      <c r="AC27" s="429"/>
      <c r="AD27" s="429"/>
    </row>
    <row r="28" spans="1:30" ht="16.5" thickTop="1" thickBot="1" x14ac:dyDescent="0.3">
      <c r="B28" s="268"/>
      <c r="C28" s="249" t="s">
        <v>5</v>
      </c>
      <c r="D28" s="250" t="s">
        <v>6</v>
      </c>
      <c r="E28" s="251" t="s">
        <v>7</v>
      </c>
      <c r="F28" s="270" t="s">
        <v>134</v>
      </c>
      <c r="G28" s="192"/>
      <c r="H28" s="276" t="s">
        <v>27</v>
      </c>
      <c r="I28" s="277" t="s">
        <v>28</v>
      </c>
      <c r="J28" s="274" t="s">
        <v>134</v>
      </c>
      <c r="K28" s="192" t="s">
        <v>99</v>
      </c>
      <c r="L28" s="175">
        <f t="shared" ref="L28" si="0">ROUND(L6*(1+$M28),4)</f>
        <v>1.67</v>
      </c>
      <c r="M28" s="147">
        <v>0</v>
      </c>
      <c r="N28" s="274"/>
      <c r="O28" s="274"/>
      <c r="P28" s="274"/>
      <c r="Q28" s="270"/>
      <c r="R28" s="273" t="s">
        <v>138</v>
      </c>
      <c r="S28" s="185">
        <f>ROUND(S6*(1+$T28),4)</f>
        <v>0.70399999999999996</v>
      </c>
      <c r="T28" s="147">
        <v>0</v>
      </c>
      <c r="U28" s="146"/>
      <c r="V28" s="146"/>
      <c r="W28" s="146"/>
      <c r="X28" s="265"/>
      <c r="Z28" s="429"/>
      <c r="AA28" s="429"/>
      <c r="AB28" s="429"/>
      <c r="AC28" s="429"/>
      <c r="AD28" s="429"/>
    </row>
    <row r="29" spans="1:30" ht="16.5" thickTop="1" thickBot="1" x14ac:dyDescent="0.3">
      <c r="B29" s="269" t="s">
        <v>80</v>
      </c>
      <c r="C29" s="155">
        <f>ROUND(C7*(1+$F$29),2)</f>
        <v>44.07</v>
      </c>
      <c r="D29" s="156">
        <f>ROUND(D7*(1+$F$29),2)</f>
        <v>61.21</v>
      </c>
      <c r="E29" s="157">
        <f>ROUND(E7*(1+$F$29),2)</f>
        <v>72.23</v>
      </c>
      <c r="F29" s="148">
        <v>0</v>
      </c>
      <c r="G29" s="273" t="s">
        <v>12</v>
      </c>
      <c r="H29" s="155">
        <f>ROUND(H7*(1+$J$29),2)</f>
        <v>11.07</v>
      </c>
      <c r="I29" s="157">
        <f>ROUND(I7*(1+$J$29),2)</f>
        <v>14.72</v>
      </c>
      <c r="J29" s="148">
        <v>0</v>
      </c>
      <c r="K29" s="192" t="s">
        <v>130</v>
      </c>
      <c r="L29" s="176">
        <f>ROUND(L7*(1+$M29),2)</f>
        <v>0.57999999999999996</v>
      </c>
      <c r="M29" s="147">
        <v>0</v>
      </c>
      <c r="N29" s="274"/>
      <c r="O29" s="274"/>
      <c r="P29" s="274"/>
      <c r="Q29" s="270"/>
      <c r="R29" s="193" t="s">
        <v>85</v>
      </c>
      <c r="S29" s="185">
        <f>ROUND(S5*(1+$T29),4)</f>
        <v>0.32600000000000001</v>
      </c>
      <c r="T29" s="147">
        <v>0</v>
      </c>
      <c r="U29" s="146"/>
      <c r="V29" s="146"/>
      <c r="W29" s="146"/>
      <c r="X29" s="265"/>
      <c r="Z29" s="429"/>
      <c r="AA29" s="429"/>
      <c r="AB29" s="429"/>
      <c r="AC29" s="429"/>
      <c r="AD29" s="429"/>
    </row>
    <row r="30" spans="1:30" ht="16.5" thickTop="1" thickBot="1" x14ac:dyDescent="0.3">
      <c r="B30" s="269" t="s">
        <v>81</v>
      </c>
      <c r="C30" s="150">
        <f t="shared" ref="C30:E30" si="1">ROUND(C8*(1+$F$29),2)</f>
        <v>72.72</v>
      </c>
      <c r="D30" s="149">
        <f t="shared" si="1"/>
        <v>101</v>
      </c>
      <c r="E30" s="151">
        <f t="shared" si="1"/>
        <v>119.17</v>
      </c>
      <c r="F30" s="270"/>
      <c r="G30" s="193" t="s">
        <v>13</v>
      </c>
      <c r="H30" s="150">
        <f t="shared" ref="H30:I32" si="2">ROUND(H8*(1+$J$29),2)</f>
        <v>21.03</v>
      </c>
      <c r="I30" s="151">
        <f t="shared" si="2"/>
        <v>27.97</v>
      </c>
      <c r="J30" s="274"/>
      <c r="K30" s="192" t="s">
        <v>131</v>
      </c>
      <c r="L30" s="274"/>
      <c r="M30" s="164">
        <v>0</v>
      </c>
      <c r="N30" s="274"/>
      <c r="O30" s="274"/>
      <c r="P30" s="274"/>
      <c r="Q30" s="270"/>
      <c r="R30" s="193" t="s">
        <v>340</v>
      </c>
      <c r="S30" s="186">
        <v>0</v>
      </c>
      <c r="T30" s="147">
        <v>0</v>
      </c>
      <c r="U30" s="146"/>
      <c r="V30" s="146"/>
      <c r="W30" s="146"/>
      <c r="X30" s="265"/>
    </row>
    <row r="31" spans="1:30" ht="15.75" thickTop="1" x14ac:dyDescent="0.25">
      <c r="B31" s="269" t="s">
        <v>82</v>
      </c>
      <c r="C31" s="150">
        <f t="shared" ref="C31:E31" si="3">ROUND(C9*(1+$F$29),2)</f>
        <v>115.47</v>
      </c>
      <c r="D31" s="149">
        <f t="shared" si="3"/>
        <v>160.37</v>
      </c>
      <c r="E31" s="151">
        <f t="shared" si="3"/>
        <v>189.24</v>
      </c>
      <c r="F31" s="270"/>
      <c r="G31" s="193" t="s">
        <v>14</v>
      </c>
      <c r="H31" s="150">
        <f t="shared" si="2"/>
        <v>30.55</v>
      </c>
      <c r="I31" s="151">
        <f t="shared" si="2"/>
        <v>40.630000000000003</v>
      </c>
      <c r="J31" s="274"/>
      <c r="K31" s="192"/>
      <c r="L31" s="274"/>
      <c r="M31" s="733" t="s">
        <v>41</v>
      </c>
      <c r="N31" s="734"/>
      <c r="O31" s="734" t="s">
        <v>42</v>
      </c>
      <c r="P31" s="735"/>
      <c r="Q31" s="270"/>
      <c r="R31" s="194"/>
      <c r="S31" s="275"/>
      <c r="T31" s="278"/>
      <c r="U31" s="146"/>
      <c r="V31" s="146"/>
      <c r="W31" s="146"/>
      <c r="X31" s="265"/>
    </row>
    <row r="32" spans="1:30" ht="15.75" thickBot="1" x14ac:dyDescent="0.3">
      <c r="B32" s="269" t="s">
        <v>11</v>
      </c>
      <c r="C32" s="152">
        <f t="shared" ref="C32:E32" si="4">ROUND(C10*(1+$F$29),2)</f>
        <v>92.55</v>
      </c>
      <c r="D32" s="153">
        <f t="shared" si="4"/>
        <v>128.54</v>
      </c>
      <c r="E32" s="154">
        <f t="shared" si="4"/>
        <v>151.68</v>
      </c>
      <c r="F32" s="270"/>
      <c r="G32" s="193" t="s">
        <v>11</v>
      </c>
      <c r="H32" s="152">
        <f t="shared" si="2"/>
        <v>23.24</v>
      </c>
      <c r="I32" s="154">
        <f t="shared" si="2"/>
        <v>30.91</v>
      </c>
      <c r="J32" s="274"/>
      <c r="K32" s="192"/>
      <c r="L32" s="274" t="s">
        <v>47</v>
      </c>
      <c r="M32" s="257" t="s">
        <v>44</v>
      </c>
      <c r="N32" s="258" t="s">
        <v>45</v>
      </c>
      <c r="O32" s="258" t="s">
        <v>48</v>
      </c>
      <c r="P32" s="259" t="s">
        <v>49</v>
      </c>
      <c r="Q32" s="270"/>
      <c r="R32" s="146"/>
      <c r="S32" s="146"/>
      <c r="T32" s="146"/>
      <c r="U32" s="146"/>
      <c r="V32" s="146"/>
      <c r="W32" s="146"/>
      <c r="X32" s="265"/>
    </row>
    <row r="33" spans="2:24" ht="15.75" thickTop="1" x14ac:dyDescent="0.25">
      <c r="B33" s="268"/>
      <c r="C33" s="260" t="s">
        <v>15</v>
      </c>
      <c r="D33" s="195"/>
      <c r="E33" s="196"/>
      <c r="F33" s="270"/>
      <c r="G33" s="194"/>
      <c r="H33" s="275"/>
      <c r="I33" s="275"/>
      <c r="J33" s="275"/>
      <c r="K33" s="192"/>
      <c r="L33" s="274" t="s">
        <v>50</v>
      </c>
      <c r="M33" s="213">
        <f>ROUND(M10*(1+$M$30),3)</f>
        <v>8.9999999999999993E-3</v>
      </c>
      <c r="N33" s="214">
        <f t="shared" ref="N33:P33" si="5">ROUND(N10*(1+$M$30),3)</f>
        <v>1.2999999999999999E-2</v>
      </c>
      <c r="O33" s="214">
        <f t="shared" si="5"/>
        <v>5.0000000000000001E-3</v>
      </c>
      <c r="P33" s="215">
        <f t="shared" si="5"/>
        <v>6.0000000000000001E-3</v>
      </c>
      <c r="Q33" s="270"/>
      <c r="R33" s="146"/>
      <c r="S33" s="146"/>
      <c r="T33" s="146"/>
      <c r="U33" s="146"/>
      <c r="V33" s="146"/>
      <c r="W33" s="146"/>
      <c r="X33" s="265"/>
    </row>
    <row r="34" spans="2:24" ht="15.75" thickBot="1" x14ac:dyDescent="0.3">
      <c r="B34" s="268"/>
      <c r="C34" s="249" t="s">
        <v>5</v>
      </c>
      <c r="D34" s="250" t="s">
        <v>6</v>
      </c>
      <c r="E34" s="251" t="s">
        <v>7</v>
      </c>
      <c r="F34" s="270"/>
      <c r="G34" s="146"/>
      <c r="H34" s="146"/>
      <c r="I34" s="146"/>
      <c r="J34" s="146"/>
      <c r="K34" s="192"/>
      <c r="L34" s="274" t="s">
        <v>51</v>
      </c>
      <c r="M34" s="216">
        <f t="shared" ref="M34:P34" si="6">ROUND(M11*(1+$M$30),3)</f>
        <v>8.9999999999999993E-3</v>
      </c>
      <c r="N34" s="217">
        <f t="shared" si="6"/>
        <v>1.2999999999999999E-2</v>
      </c>
      <c r="O34" s="217">
        <f t="shared" si="6"/>
        <v>5.0000000000000001E-3</v>
      </c>
      <c r="P34" s="218">
        <f t="shared" si="6"/>
        <v>6.0000000000000001E-3</v>
      </c>
      <c r="Q34" s="270"/>
      <c r="R34" s="146"/>
      <c r="S34" s="146"/>
      <c r="T34" s="146"/>
      <c r="U34" s="146"/>
      <c r="V34" s="146"/>
      <c r="W34" s="146"/>
      <c r="X34" s="265"/>
    </row>
    <row r="35" spans="2:24" ht="16.5" thickTop="1" thickBot="1" x14ac:dyDescent="0.3">
      <c r="B35" s="269" t="s">
        <v>80</v>
      </c>
      <c r="C35" s="155">
        <f>ROUND(C13*(1+$F$35),2)</f>
        <v>15.55</v>
      </c>
      <c r="D35" s="156">
        <f>ROUND(D13*(1+$F$35),2)</f>
        <v>23.55</v>
      </c>
      <c r="E35" s="157">
        <f>ROUND(E13*(1+$F$35),2)</f>
        <v>28.03</v>
      </c>
      <c r="F35" s="147">
        <v>0</v>
      </c>
      <c r="G35" s="146"/>
      <c r="H35" s="146"/>
      <c r="I35" s="146"/>
      <c r="J35" s="146"/>
      <c r="K35" s="192"/>
      <c r="L35" s="274" t="s">
        <v>52</v>
      </c>
      <c r="M35" s="216">
        <f t="shared" ref="M35:P35" si="7">ROUND(M12*(1+$M$30),3)</f>
        <v>8.9999999999999993E-3</v>
      </c>
      <c r="N35" s="217">
        <f t="shared" si="7"/>
        <v>1.2999999999999999E-2</v>
      </c>
      <c r="O35" s="217">
        <f t="shared" si="7"/>
        <v>5.0000000000000001E-3</v>
      </c>
      <c r="P35" s="218">
        <f t="shared" si="7"/>
        <v>6.0000000000000001E-3</v>
      </c>
      <c r="Q35" s="270"/>
      <c r="R35" s="191"/>
      <c r="S35" s="272"/>
      <c r="T35" s="271"/>
      <c r="U35" s="146"/>
      <c r="V35" s="146"/>
      <c r="W35" s="146"/>
      <c r="X35" s="265"/>
    </row>
    <row r="36" spans="2:24" ht="16.5" thickTop="1" thickBot="1" x14ac:dyDescent="0.3">
      <c r="B36" s="269" t="s">
        <v>81</v>
      </c>
      <c r="C36" s="150">
        <f t="shared" ref="C36:E36" si="8">ROUND(C14*(1+$F$35),2)</f>
        <v>35.75</v>
      </c>
      <c r="D36" s="149">
        <f t="shared" si="8"/>
        <v>54.17</v>
      </c>
      <c r="E36" s="151">
        <f t="shared" si="8"/>
        <v>64.47</v>
      </c>
      <c r="F36" s="270"/>
      <c r="G36" s="146"/>
      <c r="H36" s="146"/>
      <c r="I36" s="146"/>
      <c r="J36" s="146"/>
      <c r="K36" s="192"/>
      <c r="L36" s="274" t="s">
        <v>53</v>
      </c>
      <c r="M36" s="216">
        <f t="shared" ref="M36:P36" si="9">ROUND(M13*(1+$M$30),3)</f>
        <v>1.2E-2</v>
      </c>
      <c r="N36" s="217">
        <f t="shared" si="9"/>
        <v>1.4999999999999999E-2</v>
      </c>
      <c r="O36" s="217">
        <f t="shared" si="9"/>
        <v>6.0000000000000001E-3</v>
      </c>
      <c r="P36" s="218">
        <f t="shared" si="9"/>
        <v>7.0000000000000001E-3</v>
      </c>
      <c r="Q36" s="270"/>
      <c r="R36" s="279" t="s">
        <v>133</v>
      </c>
      <c r="S36" s="274"/>
      <c r="T36" s="270"/>
      <c r="U36" s="146"/>
      <c r="V36" s="146"/>
      <c r="W36" s="146"/>
      <c r="X36" s="265"/>
    </row>
    <row r="37" spans="2:24" ht="16.5" thickTop="1" thickBot="1" x14ac:dyDescent="0.3">
      <c r="B37" s="269" t="s">
        <v>82</v>
      </c>
      <c r="C37" s="150">
        <f>ROUND(C15*(1+$F$35),2)</f>
        <v>51.3</v>
      </c>
      <c r="D37" s="149">
        <f t="shared" ref="D37:E37" si="10">ROUND(D15*(1+$F$35),2)</f>
        <v>77.73</v>
      </c>
      <c r="E37" s="151">
        <f t="shared" si="10"/>
        <v>92.5</v>
      </c>
      <c r="F37" s="270"/>
      <c r="G37" s="146"/>
      <c r="H37" s="146"/>
      <c r="I37" s="146"/>
      <c r="J37" s="146"/>
      <c r="K37" s="192"/>
      <c r="L37" s="274" t="s">
        <v>54</v>
      </c>
      <c r="M37" s="216">
        <f t="shared" ref="M37:P37" si="11">ROUND(M14*(1+$M$30),3)</f>
        <v>1.7000000000000001E-2</v>
      </c>
      <c r="N37" s="217">
        <f t="shared" si="11"/>
        <v>2.5000000000000001E-2</v>
      </c>
      <c r="O37" s="217">
        <f t="shared" si="11"/>
        <v>8.9999999999999993E-3</v>
      </c>
      <c r="P37" s="218">
        <f t="shared" si="11"/>
        <v>1.2999999999999999E-2</v>
      </c>
      <c r="Q37" s="270"/>
      <c r="R37" s="192"/>
      <c r="S37" s="187">
        <f>ROUND(S15*(1+$T37),4)</f>
        <v>0.36799999999999999</v>
      </c>
      <c r="T37" s="147">
        <v>0</v>
      </c>
      <c r="U37" s="146"/>
      <c r="V37" s="146"/>
      <c r="W37" s="146"/>
      <c r="X37" s="265"/>
    </row>
    <row r="38" spans="2:24" ht="16.5" thickTop="1" thickBot="1" x14ac:dyDescent="0.3">
      <c r="B38" s="269" t="s">
        <v>11</v>
      </c>
      <c r="C38" s="152">
        <f t="shared" ref="C38:E38" si="12">ROUND(C16*(1+$F$35),2)</f>
        <v>32.65</v>
      </c>
      <c r="D38" s="153">
        <f t="shared" si="12"/>
        <v>49.46</v>
      </c>
      <c r="E38" s="154">
        <f t="shared" si="12"/>
        <v>58.86</v>
      </c>
      <c r="F38" s="270"/>
      <c r="G38" s="146"/>
      <c r="H38" s="146"/>
      <c r="I38" s="146"/>
      <c r="J38" s="146"/>
      <c r="K38" s="192"/>
      <c r="L38" s="274" t="s">
        <v>55</v>
      </c>
      <c r="M38" s="216">
        <f t="shared" ref="M38:P38" si="13">ROUND(M15*(1+$M$30),3)</f>
        <v>2.8000000000000001E-2</v>
      </c>
      <c r="N38" s="217">
        <f t="shared" si="13"/>
        <v>0.04</v>
      </c>
      <c r="O38" s="217">
        <f t="shared" si="13"/>
        <v>1.2999999999999999E-2</v>
      </c>
      <c r="P38" s="218">
        <f t="shared" si="13"/>
        <v>1.9E-2</v>
      </c>
      <c r="Q38" s="270"/>
      <c r="R38" s="194"/>
      <c r="S38" s="275"/>
      <c r="T38" s="278"/>
      <c r="U38" s="146"/>
      <c r="V38" s="146"/>
      <c r="W38" s="146"/>
      <c r="X38" s="265"/>
    </row>
    <row r="39" spans="2:24" ht="15.75" thickTop="1" x14ac:dyDescent="0.25">
      <c r="B39" s="268"/>
      <c r="C39" s="260" t="s">
        <v>16</v>
      </c>
      <c r="D39" s="195"/>
      <c r="E39" s="196"/>
      <c r="F39" s="270"/>
      <c r="G39" s="146"/>
      <c r="H39" s="146"/>
      <c r="I39" s="146"/>
      <c r="J39" s="146"/>
      <c r="K39" s="192"/>
      <c r="L39" s="274" t="s">
        <v>56</v>
      </c>
      <c r="M39" s="216">
        <f t="shared" ref="M39:P39" si="14">ROUND(M16*(1+$M$30),3)</f>
        <v>4.2000000000000003E-2</v>
      </c>
      <c r="N39" s="217">
        <f t="shared" si="14"/>
        <v>6.3E-2</v>
      </c>
      <c r="O39" s="217">
        <f t="shared" si="14"/>
        <v>2.4E-2</v>
      </c>
      <c r="P39" s="218">
        <f t="shared" si="14"/>
        <v>2.9000000000000001E-2</v>
      </c>
      <c r="Q39" s="270"/>
      <c r="R39" s="146"/>
      <c r="S39" s="146"/>
      <c r="T39" s="146"/>
      <c r="U39" s="146"/>
      <c r="V39" s="146"/>
      <c r="W39" s="146"/>
      <c r="X39" s="265"/>
    </row>
    <row r="40" spans="2:24" ht="15.75" thickBot="1" x14ac:dyDescent="0.3">
      <c r="B40" s="268"/>
      <c r="C40" s="249" t="s">
        <v>5</v>
      </c>
      <c r="D40" s="250" t="s">
        <v>6</v>
      </c>
      <c r="E40" s="251" t="s">
        <v>7</v>
      </c>
      <c r="F40" s="270"/>
      <c r="G40" s="146"/>
      <c r="H40" s="146"/>
      <c r="I40" s="146"/>
      <c r="J40" s="146"/>
      <c r="K40" s="192"/>
      <c r="L40" s="274" t="s">
        <v>57</v>
      </c>
      <c r="M40" s="216">
        <f t="shared" ref="M40:P40" si="15">ROUND(M17*(1+$M$30),3)</f>
        <v>6.7000000000000004E-2</v>
      </c>
      <c r="N40" s="217">
        <f t="shared" si="15"/>
        <v>0.104</v>
      </c>
      <c r="O40" s="217">
        <f t="shared" si="15"/>
        <v>3.5999999999999997E-2</v>
      </c>
      <c r="P40" s="218">
        <f t="shared" si="15"/>
        <v>5.7000000000000002E-2</v>
      </c>
      <c r="Q40" s="270"/>
      <c r="R40" s="146"/>
      <c r="S40" s="146"/>
      <c r="T40" s="146"/>
      <c r="U40" s="146"/>
      <c r="V40" s="146"/>
      <c r="W40" s="146"/>
      <c r="X40" s="265"/>
    </row>
    <row r="41" spans="2:24" ht="16.5" thickTop="1" thickBot="1" x14ac:dyDescent="0.3">
      <c r="B41" s="269" t="s">
        <v>80</v>
      </c>
      <c r="C41" s="155">
        <f>ROUND(C19*(1+$F$41),2)</f>
        <v>112.9</v>
      </c>
      <c r="D41" s="156">
        <f>ROUND(D19*(1+$F$41),2)</f>
        <v>112.9</v>
      </c>
      <c r="E41" s="157">
        <f>ROUND(E19*(1+$F$41),2)</f>
        <v>112.9</v>
      </c>
      <c r="F41" s="147">
        <v>0</v>
      </c>
      <c r="G41" s="146"/>
      <c r="H41" s="146"/>
      <c r="I41" s="146"/>
      <c r="J41" s="146"/>
      <c r="K41" s="192"/>
      <c r="L41" s="274" t="s">
        <v>58</v>
      </c>
      <c r="M41" s="216">
        <f t="shared" ref="M41:P41" si="16">ROUND(M18*(1+$M$30),3)</f>
        <v>0.113</v>
      </c>
      <c r="N41" s="217">
        <f t="shared" si="16"/>
        <v>0.16400000000000001</v>
      </c>
      <c r="O41" s="217">
        <f t="shared" si="16"/>
        <v>5.6000000000000001E-2</v>
      </c>
      <c r="P41" s="218">
        <f t="shared" si="16"/>
        <v>8.4000000000000005E-2</v>
      </c>
      <c r="Q41" s="270"/>
      <c r="R41" s="146"/>
      <c r="S41" s="146"/>
      <c r="T41" s="146"/>
      <c r="U41" s="146"/>
      <c r="V41" s="146"/>
      <c r="W41" s="146"/>
      <c r="X41" s="265"/>
    </row>
    <row r="42" spans="2:24" ht="16.5" thickTop="1" thickBot="1" x14ac:dyDescent="0.3">
      <c r="B42" s="269" t="s">
        <v>81</v>
      </c>
      <c r="C42" s="150">
        <f t="shared" ref="C42:E42" si="17">ROUND(C20*(1+$F$41),2)</f>
        <v>112.9</v>
      </c>
      <c r="D42" s="149">
        <f t="shared" si="17"/>
        <v>112.9</v>
      </c>
      <c r="E42" s="151">
        <f t="shared" si="17"/>
        <v>112.9</v>
      </c>
      <c r="F42" s="270"/>
      <c r="G42" s="146"/>
      <c r="H42" s="146"/>
      <c r="I42" s="146"/>
      <c r="J42" s="146"/>
      <c r="K42" s="192"/>
      <c r="L42" s="274" t="s">
        <v>59</v>
      </c>
      <c r="M42" s="219">
        <f t="shared" ref="M42:P42" si="18">ROUND(M19*(1+$M$30),3)</f>
        <v>0.156</v>
      </c>
      <c r="N42" s="220">
        <f t="shared" si="18"/>
        <v>0.255</v>
      </c>
      <c r="O42" s="220">
        <f t="shared" si="18"/>
        <v>8.7999999999999995E-2</v>
      </c>
      <c r="P42" s="221">
        <f t="shared" si="18"/>
        <v>0.13100000000000001</v>
      </c>
      <c r="Q42" s="270"/>
      <c r="R42" s="146"/>
      <c r="S42" s="146"/>
      <c r="T42" s="146"/>
      <c r="U42" s="146"/>
      <c r="V42" s="146"/>
      <c r="W42" s="146"/>
      <c r="X42" s="265"/>
    </row>
    <row r="43" spans="2:24" ht="15.75" thickTop="1" x14ac:dyDescent="0.25">
      <c r="B43" s="269" t="s">
        <v>82</v>
      </c>
      <c r="C43" s="150">
        <f t="shared" ref="C43:E43" si="19">ROUND(C21*(1+$F$41),2)</f>
        <v>225.83</v>
      </c>
      <c r="D43" s="149">
        <f t="shared" si="19"/>
        <v>225.83</v>
      </c>
      <c r="E43" s="151">
        <f t="shared" si="19"/>
        <v>225.83</v>
      </c>
      <c r="F43" s="270"/>
      <c r="G43" s="146"/>
      <c r="H43" s="146"/>
      <c r="I43" s="146"/>
      <c r="J43" s="146"/>
      <c r="K43" s="194"/>
      <c r="L43" s="275"/>
      <c r="M43" s="275"/>
      <c r="N43" s="275"/>
      <c r="O43" s="275"/>
      <c r="P43" s="275"/>
      <c r="Q43" s="278"/>
      <c r="R43" s="146"/>
      <c r="S43" s="146"/>
      <c r="T43" s="146"/>
      <c r="U43" s="146"/>
      <c r="V43" s="146"/>
      <c r="W43" s="146"/>
      <c r="X43" s="265"/>
    </row>
    <row r="44" spans="2:24" ht="15.75" thickBot="1" x14ac:dyDescent="0.3">
      <c r="B44" s="269" t="s">
        <v>11</v>
      </c>
      <c r="C44" s="152">
        <f t="shared" ref="C44:E44" si="20">ROUND(C22*(1+$F$41),2)</f>
        <v>225.83</v>
      </c>
      <c r="D44" s="153">
        <f t="shared" si="20"/>
        <v>225.83</v>
      </c>
      <c r="E44" s="154">
        <f t="shared" si="20"/>
        <v>225.83</v>
      </c>
      <c r="F44" s="270"/>
      <c r="G44" s="146"/>
      <c r="H44" s="146"/>
      <c r="I44" s="146"/>
      <c r="J44" s="146"/>
      <c r="K44" s="146"/>
      <c r="L44" s="146"/>
      <c r="M44" s="146"/>
      <c r="N44" s="146"/>
      <c r="O44" s="146"/>
      <c r="P44" s="146"/>
      <c r="Q44" s="146"/>
      <c r="R44" s="146"/>
      <c r="S44" s="146"/>
      <c r="T44" s="146"/>
      <c r="U44" s="146"/>
      <c r="V44" s="146"/>
      <c r="W44" s="146"/>
      <c r="X44" s="265"/>
    </row>
    <row r="45" spans="2:24" ht="16.5" thickTop="1" thickBot="1" x14ac:dyDescent="0.3">
      <c r="B45" s="280"/>
      <c r="C45" s="281"/>
      <c r="D45" s="281"/>
      <c r="E45" s="281"/>
      <c r="F45" s="282"/>
      <c r="G45" s="262"/>
      <c r="H45" s="262"/>
      <c r="I45" s="262"/>
      <c r="J45" s="262"/>
      <c r="K45" s="262"/>
      <c r="L45" s="262"/>
      <c r="M45" s="262"/>
      <c r="N45" s="262"/>
      <c r="O45" s="262"/>
      <c r="P45" s="262"/>
      <c r="Q45" s="262"/>
      <c r="R45" s="262"/>
      <c r="S45" s="262"/>
      <c r="T45" s="262"/>
      <c r="U45" s="262"/>
      <c r="V45" s="262"/>
      <c r="W45" s="262"/>
      <c r="X45" s="263"/>
    </row>
    <row r="46" spans="2:24" ht="16.5" thickTop="1" thickBot="1" x14ac:dyDescent="0.3">
      <c r="B46" s="6" t="s">
        <v>135</v>
      </c>
      <c r="C46" s="7"/>
      <c r="D46" s="7"/>
      <c r="E46" s="7"/>
      <c r="F46" s="8"/>
      <c r="G46" s="6" t="s">
        <v>136</v>
      </c>
      <c r="H46" s="7"/>
      <c r="I46" s="7"/>
      <c r="J46" s="7"/>
      <c r="K46" s="6" t="s">
        <v>129</v>
      </c>
      <c r="L46" s="7"/>
      <c r="M46" s="7" t="s">
        <v>134</v>
      </c>
      <c r="N46" s="7"/>
      <c r="O46" s="7"/>
      <c r="P46" s="7"/>
      <c r="Q46" s="8"/>
      <c r="R46" s="6" t="s">
        <v>132</v>
      </c>
      <c r="S46" s="7"/>
      <c r="T46" s="8" t="s">
        <v>134</v>
      </c>
    </row>
    <row r="47" spans="2:24" ht="16.5" thickTop="1" thickBot="1" x14ac:dyDescent="0.3">
      <c r="B47" s="128" t="s">
        <v>325</v>
      </c>
      <c r="C47" s="260" t="s">
        <v>21</v>
      </c>
      <c r="D47" s="195"/>
      <c r="E47" s="196"/>
      <c r="F47" s="8"/>
      <c r="G47" s="6" t="s">
        <v>325</v>
      </c>
      <c r="H47" s="7"/>
      <c r="I47" s="7"/>
      <c r="J47" s="7"/>
      <c r="K47" s="6" t="s">
        <v>98</v>
      </c>
      <c r="L47" s="174">
        <f>L27</f>
        <v>6.4799999999999996E-2</v>
      </c>
      <c r="M47" s="158">
        <f>(ROUND(L47/L5,3))-1</f>
        <v>0</v>
      </c>
      <c r="N47" s="188" t="str">
        <f>IF(M47=M27,"Ok","Attention taux")</f>
        <v>Ok</v>
      </c>
      <c r="O47" s="7"/>
      <c r="P47" s="7"/>
      <c r="Q47" s="8"/>
      <c r="R47" s="129" t="s">
        <v>84</v>
      </c>
      <c r="S47" s="184">
        <v>0.81699999999999995</v>
      </c>
      <c r="T47" s="147">
        <v>0</v>
      </c>
      <c r="U47" s="188" t="str">
        <f>IF(T47=T27,"Ok","Attention taux")</f>
        <v>Ok</v>
      </c>
    </row>
    <row r="48" spans="2:24" ht="16.5" thickTop="1" thickBot="1" x14ac:dyDescent="0.3">
      <c r="B48" s="6"/>
      <c r="C48" s="249" t="s">
        <v>5</v>
      </c>
      <c r="D48" s="250" t="s">
        <v>6</v>
      </c>
      <c r="E48" s="251" t="s">
        <v>7</v>
      </c>
      <c r="F48" s="8" t="s">
        <v>134</v>
      </c>
      <c r="G48" s="6"/>
      <c r="H48" s="252" t="s">
        <v>27</v>
      </c>
      <c r="I48" s="253" t="s">
        <v>28</v>
      </c>
      <c r="J48" s="133" t="s">
        <v>134</v>
      </c>
      <c r="K48" s="6" t="s">
        <v>99</v>
      </c>
      <c r="L48" s="175">
        <f t="shared" ref="L48:L49" si="21">L28</f>
        <v>1.67</v>
      </c>
      <c r="M48" s="158">
        <f t="shared" ref="M48" si="22">(ROUND(L48/L6,3))-1</f>
        <v>0</v>
      </c>
      <c r="N48" s="188" t="str">
        <f t="shared" ref="N48:N49" si="23">IF(M48=M28,"Ok","Attention taux")</f>
        <v>Ok</v>
      </c>
      <c r="O48" s="7"/>
      <c r="P48" s="7"/>
      <c r="Q48" s="8"/>
      <c r="R48" s="129" t="s">
        <v>110</v>
      </c>
      <c r="S48" s="185">
        <v>0.33</v>
      </c>
      <c r="T48" s="147">
        <v>0</v>
      </c>
      <c r="U48" s="188" t="str">
        <f>IF(T48=D111,"Ok","Attention taux")</f>
        <v>Ok</v>
      </c>
    </row>
    <row r="49" spans="2:21" ht="16.5" thickTop="1" thickBot="1" x14ac:dyDescent="0.3">
      <c r="B49" s="129" t="s">
        <v>80</v>
      </c>
      <c r="C49" s="155">
        <f t="shared" ref="C49:E49" si="24">C29-C7</f>
        <v>0</v>
      </c>
      <c r="D49" s="156">
        <f t="shared" si="24"/>
        <v>0</v>
      </c>
      <c r="E49" s="157">
        <f t="shared" si="24"/>
        <v>0</v>
      </c>
      <c r="F49" s="158">
        <f>ROUND(C49/C7,3)</f>
        <v>0</v>
      </c>
      <c r="G49" s="145" t="s">
        <v>12</v>
      </c>
      <c r="H49" s="155">
        <f>H29-H7</f>
        <v>0</v>
      </c>
      <c r="I49" s="157">
        <f t="shared" ref="I49:I52" si="25">I29-I7</f>
        <v>0</v>
      </c>
      <c r="J49" s="159">
        <f>ROUND(H49/H7,3)</f>
        <v>0</v>
      </c>
      <c r="K49" s="6" t="s">
        <v>130</v>
      </c>
      <c r="L49" s="176">
        <f t="shared" si="21"/>
        <v>0.57999999999999996</v>
      </c>
      <c r="M49" s="158">
        <f>(ROUND(L49/L7,2))-1</f>
        <v>0</v>
      </c>
      <c r="N49" s="188" t="str">
        <f t="shared" si="23"/>
        <v>Ok</v>
      </c>
      <c r="O49" s="7"/>
      <c r="P49" s="7"/>
      <c r="Q49" s="8"/>
      <c r="R49" s="10" t="s">
        <v>138</v>
      </c>
      <c r="S49" s="185">
        <v>0.378</v>
      </c>
      <c r="T49" s="147">
        <v>0</v>
      </c>
      <c r="U49" s="188" t="str">
        <f>IF(T49=T28,"Ok","Attention taux")</f>
        <v>Ok</v>
      </c>
    </row>
    <row r="50" spans="2:21" ht="16.5" thickTop="1" thickBot="1" x14ac:dyDescent="0.3">
      <c r="B50" s="129" t="s">
        <v>81</v>
      </c>
      <c r="C50" s="150">
        <f t="shared" ref="C50:E50" si="26">C30-C8</f>
        <v>0</v>
      </c>
      <c r="D50" s="149">
        <f t="shared" si="26"/>
        <v>0</v>
      </c>
      <c r="E50" s="151">
        <f t="shared" si="26"/>
        <v>0</v>
      </c>
      <c r="F50" s="160" t="str">
        <f>IF(F49=F29,"Ok","Attention taux")</f>
        <v>Ok</v>
      </c>
      <c r="G50" s="145" t="s">
        <v>13</v>
      </c>
      <c r="H50" s="150">
        <f t="shared" ref="H50" si="27">H30-H8</f>
        <v>0</v>
      </c>
      <c r="I50" s="151">
        <f t="shared" si="25"/>
        <v>0</v>
      </c>
      <c r="J50" s="160" t="str">
        <f>IF(J49=J29,"Ok","Attention taux")</f>
        <v>Ok</v>
      </c>
      <c r="K50" s="6" t="s">
        <v>131</v>
      </c>
      <c r="L50" s="7"/>
      <c r="M50" s="189">
        <f>(M33-M10)</f>
        <v>0</v>
      </c>
      <c r="N50" s="188" t="str">
        <f>IF(M50=M30,"Ok","Attention taux")</f>
        <v>Ok</v>
      </c>
      <c r="Q50" s="8"/>
      <c r="R50" s="129" t="s">
        <v>85</v>
      </c>
      <c r="S50" s="186">
        <v>0.63500000000000001</v>
      </c>
      <c r="T50" s="147">
        <v>0</v>
      </c>
      <c r="U50" s="188" t="str">
        <f>IF(T50=T29,"Ok","Attention taux")</f>
        <v>Ok</v>
      </c>
    </row>
    <row r="51" spans="2:21" ht="15.75" thickTop="1" x14ac:dyDescent="0.25">
      <c r="B51" s="129" t="s">
        <v>82</v>
      </c>
      <c r="C51" s="150">
        <f t="shared" ref="C51:E51" si="28">C31-C9</f>
        <v>0</v>
      </c>
      <c r="D51" s="149">
        <f t="shared" si="28"/>
        <v>0</v>
      </c>
      <c r="E51" s="151">
        <f t="shared" si="28"/>
        <v>0</v>
      </c>
      <c r="F51" s="8"/>
      <c r="G51" s="129" t="s">
        <v>14</v>
      </c>
      <c r="H51" s="150">
        <f t="shared" ref="H51" si="29">H31-H9</f>
        <v>0</v>
      </c>
      <c r="I51" s="151">
        <f t="shared" si="25"/>
        <v>0</v>
      </c>
      <c r="J51" s="7"/>
      <c r="K51" s="6"/>
      <c r="L51" s="7"/>
      <c r="M51" s="736" t="s">
        <v>41</v>
      </c>
      <c r="N51" s="737"/>
      <c r="O51" s="738" t="s">
        <v>42</v>
      </c>
      <c r="P51" s="739"/>
      <c r="Q51" s="8"/>
      <c r="R51" s="130"/>
      <c r="S51" s="131"/>
      <c r="T51" s="9"/>
    </row>
    <row r="52" spans="2:21" ht="15.75" thickBot="1" x14ac:dyDescent="0.3">
      <c r="B52" s="129" t="s">
        <v>11</v>
      </c>
      <c r="C52" s="152">
        <f t="shared" ref="C52:E52" si="30">C32-C10</f>
        <v>0</v>
      </c>
      <c r="D52" s="153">
        <f t="shared" si="30"/>
        <v>0</v>
      </c>
      <c r="E52" s="154">
        <f t="shared" si="30"/>
        <v>0</v>
      </c>
      <c r="F52" s="8"/>
      <c r="G52" s="129" t="s">
        <v>11</v>
      </c>
      <c r="H52" s="152">
        <f t="shared" ref="H52" si="31">H32-H10</f>
        <v>0</v>
      </c>
      <c r="I52" s="154">
        <f t="shared" si="25"/>
        <v>0</v>
      </c>
      <c r="J52" s="7"/>
      <c r="K52" s="6"/>
      <c r="L52" s="7" t="s">
        <v>47</v>
      </c>
      <c r="M52" s="257" t="s">
        <v>44</v>
      </c>
      <c r="N52" s="258" t="s">
        <v>45</v>
      </c>
      <c r="O52" s="258" t="s">
        <v>48</v>
      </c>
      <c r="P52" s="259" t="s">
        <v>49</v>
      </c>
      <c r="Q52" s="8"/>
    </row>
    <row r="53" spans="2:21" ht="15.75" thickTop="1" x14ac:dyDescent="0.25">
      <c r="B53" s="6"/>
      <c r="C53" s="260" t="s">
        <v>15</v>
      </c>
      <c r="D53" s="195"/>
      <c r="E53" s="196"/>
      <c r="F53" s="8"/>
      <c r="G53" s="130"/>
      <c r="H53" s="131"/>
      <c r="I53" s="131"/>
      <c r="J53" s="131"/>
      <c r="K53" s="6"/>
      <c r="L53" s="7" t="s">
        <v>50</v>
      </c>
      <c r="M53" s="213">
        <f>M33-M10</f>
        <v>0</v>
      </c>
      <c r="N53" s="214">
        <f t="shared" ref="N53:P53" si="32">N33-N10</f>
        <v>0</v>
      </c>
      <c r="O53" s="214">
        <f t="shared" si="32"/>
        <v>0</v>
      </c>
      <c r="P53" s="215">
        <f t="shared" si="32"/>
        <v>0</v>
      </c>
      <c r="Q53" s="8"/>
    </row>
    <row r="54" spans="2:21" ht="15.75" thickBot="1" x14ac:dyDescent="0.3">
      <c r="B54" s="6"/>
      <c r="C54" s="249" t="s">
        <v>5</v>
      </c>
      <c r="D54" s="250" t="s">
        <v>6</v>
      </c>
      <c r="E54" s="251" t="s">
        <v>7</v>
      </c>
      <c r="F54" s="8"/>
      <c r="K54" s="6"/>
      <c r="L54" s="7" t="s">
        <v>51</v>
      </c>
      <c r="M54" s="216">
        <f t="shared" ref="M54:P54" si="33">M34-M11</f>
        <v>0</v>
      </c>
      <c r="N54" s="217">
        <f t="shared" si="33"/>
        <v>0</v>
      </c>
      <c r="O54" s="217">
        <f t="shared" si="33"/>
        <v>0</v>
      </c>
      <c r="P54" s="218">
        <f t="shared" si="33"/>
        <v>0</v>
      </c>
      <c r="Q54" s="8"/>
    </row>
    <row r="55" spans="2:21" ht="16.5" thickTop="1" thickBot="1" x14ac:dyDescent="0.3">
      <c r="B55" s="129" t="s">
        <v>80</v>
      </c>
      <c r="C55" s="155">
        <f>C35-C13</f>
        <v>0</v>
      </c>
      <c r="D55" s="156">
        <f t="shared" ref="D55:E55" si="34">D35-D13</f>
        <v>0</v>
      </c>
      <c r="E55" s="157">
        <f t="shared" si="34"/>
        <v>0</v>
      </c>
      <c r="F55" s="158">
        <f>ROUND(C55/C13,3)</f>
        <v>0</v>
      </c>
      <c r="K55" s="6"/>
      <c r="L55" s="7" t="s">
        <v>52</v>
      </c>
      <c r="M55" s="216">
        <f t="shared" ref="M55:P55" si="35">M35-M12</f>
        <v>0</v>
      </c>
      <c r="N55" s="217">
        <f t="shared" si="35"/>
        <v>0</v>
      </c>
      <c r="O55" s="217">
        <f t="shared" si="35"/>
        <v>0</v>
      </c>
      <c r="P55" s="218">
        <f t="shared" si="35"/>
        <v>0</v>
      </c>
      <c r="Q55" s="8"/>
      <c r="R55" s="3"/>
      <c r="S55" s="4"/>
      <c r="T55" s="5"/>
    </row>
    <row r="56" spans="2:21" ht="16.5" thickTop="1" thickBot="1" x14ac:dyDescent="0.3">
      <c r="B56" s="129" t="s">
        <v>81</v>
      </c>
      <c r="C56" s="150">
        <f t="shared" ref="C56:E56" si="36">C36-C14</f>
        <v>0</v>
      </c>
      <c r="D56" s="149">
        <f t="shared" si="36"/>
        <v>0</v>
      </c>
      <c r="E56" s="151">
        <f t="shared" si="36"/>
        <v>0</v>
      </c>
      <c r="F56" s="160" t="str">
        <f>IF(F55=F35,"Ok","Attention taux")</f>
        <v>Ok</v>
      </c>
      <c r="K56" s="6"/>
      <c r="L56" s="7" t="s">
        <v>53</v>
      </c>
      <c r="M56" s="216">
        <f t="shared" ref="M56:P56" si="37">M36-M13</f>
        <v>0</v>
      </c>
      <c r="N56" s="217">
        <f t="shared" si="37"/>
        <v>0</v>
      </c>
      <c r="O56" s="217">
        <f t="shared" si="37"/>
        <v>0</v>
      </c>
      <c r="P56" s="218">
        <f t="shared" si="37"/>
        <v>0</v>
      </c>
      <c r="Q56" s="8"/>
      <c r="R56" s="132" t="s">
        <v>133</v>
      </c>
      <c r="S56" s="7"/>
      <c r="T56" s="8"/>
    </row>
    <row r="57" spans="2:21" ht="16.5" thickTop="1" thickBot="1" x14ac:dyDescent="0.3">
      <c r="B57" s="129" t="s">
        <v>82</v>
      </c>
      <c r="C57" s="150">
        <f t="shared" ref="C57:E57" si="38">C37-C15</f>
        <v>0</v>
      </c>
      <c r="D57" s="149">
        <f t="shared" si="38"/>
        <v>0</v>
      </c>
      <c r="E57" s="151">
        <f t="shared" si="38"/>
        <v>0</v>
      </c>
      <c r="F57" s="8"/>
      <c r="K57" s="6"/>
      <c r="L57" s="7" t="s">
        <v>54</v>
      </c>
      <c r="M57" s="216">
        <f t="shared" ref="M57:P57" si="39">M37-M14</f>
        <v>0</v>
      </c>
      <c r="N57" s="217">
        <f t="shared" si="39"/>
        <v>0</v>
      </c>
      <c r="O57" s="217">
        <f t="shared" si="39"/>
        <v>0</v>
      </c>
      <c r="P57" s="218">
        <f t="shared" si="39"/>
        <v>0</v>
      </c>
      <c r="Q57" s="8"/>
      <c r="R57" s="6"/>
      <c r="S57" s="187">
        <v>0.44800000000000001</v>
      </c>
      <c r="T57" s="147">
        <v>0</v>
      </c>
      <c r="U57" s="188" t="str">
        <f>IF(T57=T37,"Ok","Attention taux")</f>
        <v>Ok</v>
      </c>
    </row>
    <row r="58" spans="2:21" ht="16.5" thickTop="1" thickBot="1" x14ac:dyDescent="0.3">
      <c r="B58" s="129" t="s">
        <v>11</v>
      </c>
      <c r="C58" s="152">
        <f t="shared" ref="C58:E58" si="40">C38-C16</f>
        <v>0</v>
      </c>
      <c r="D58" s="153">
        <f t="shared" si="40"/>
        <v>0</v>
      </c>
      <c r="E58" s="154">
        <f t="shared" si="40"/>
        <v>0</v>
      </c>
      <c r="F58" s="8"/>
      <c r="K58" s="6"/>
      <c r="L58" s="7" t="s">
        <v>55</v>
      </c>
      <c r="M58" s="216">
        <f t="shared" ref="M58:P58" si="41">M38-M15</f>
        <v>0</v>
      </c>
      <c r="N58" s="217">
        <f t="shared" si="41"/>
        <v>0</v>
      </c>
      <c r="O58" s="217">
        <f t="shared" si="41"/>
        <v>0</v>
      </c>
      <c r="P58" s="218">
        <f t="shared" si="41"/>
        <v>0</v>
      </c>
      <c r="Q58" s="8"/>
      <c r="R58" s="130"/>
      <c r="S58" s="131"/>
      <c r="T58" s="9"/>
    </row>
    <row r="59" spans="2:21" ht="15.75" thickTop="1" x14ac:dyDescent="0.25">
      <c r="B59" s="6"/>
      <c r="C59" s="260" t="s">
        <v>16</v>
      </c>
      <c r="D59" s="195"/>
      <c r="E59" s="196"/>
      <c r="F59" s="8"/>
      <c r="K59" s="6"/>
      <c r="L59" s="7" t="s">
        <v>56</v>
      </c>
      <c r="M59" s="216">
        <f t="shared" ref="M59:P59" si="42">M39-M16</f>
        <v>0</v>
      </c>
      <c r="N59" s="217">
        <f t="shared" si="42"/>
        <v>0</v>
      </c>
      <c r="O59" s="217">
        <f t="shared" si="42"/>
        <v>0</v>
      </c>
      <c r="P59" s="218">
        <f t="shared" si="42"/>
        <v>0</v>
      </c>
      <c r="Q59" s="8"/>
    </row>
    <row r="60" spans="2:21" ht="15.75" thickBot="1" x14ac:dyDescent="0.3">
      <c r="B60" s="6"/>
      <c r="C60" s="249" t="s">
        <v>5</v>
      </c>
      <c r="D60" s="250" t="s">
        <v>6</v>
      </c>
      <c r="E60" s="251" t="s">
        <v>7</v>
      </c>
      <c r="F60" s="8"/>
      <c r="K60" s="6"/>
      <c r="L60" s="7" t="s">
        <v>57</v>
      </c>
      <c r="M60" s="216">
        <f t="shared" ref="M60:P60" si="43">M40-M17</f>
        <v>0</v>
      </c>
      <c r="N60" s="217">
        <f t="shared" si="43"/>
        <v>0</v>
      </c>
      <c r="O60" s="217">
        <f t="shared" si="43"/>
        <v>0</v>
      </c>
      <c r="P60" s="218">
        <f t="shared" si="43"/>
        <v>0</v>
      </c>
      <c r="Q60" s="8"/>
    </row>
    <row r="61" spans="2:21" ht="16.5" thickTop="1" thickBot="1" x14ac:dyDescent="0.3">
      <c r="B61" s="129" t="s">
        <v>80</v>
      </c>
      <c r="C61" s="155">
        <f t="shared" ref="C61:E61" si="44">C41-C19</f>
        <v>0</v>
      </c>
      <c r="D61" s="156">
        <f t="shared" si="44"/>
        <v>0</v>
      </c>
      <c r="E61" s="157">
        <f t="shared" si="44"/>
        <v>0</v>
      </c>
      <c r="F61" s="158">
        <f>ROUND(C61/C19,3)</f>
        <v>0</v>
      </c>
      <c r="K61" s="6"/>
      <c r="L61" s="7" t="s">
        <v>58</v>
      </c>
      <c r="M61" s="216">
        <f t="shared" ref="M61:P61" si="45">M41-M18</f>
        <v>0</v>
      </c>
      <c r="N61" s="217">
        <f t="shared" si="45"/>
        <v>0</v>
      </c>
      <c r="O61" s="217">
        <f t="shared" si="45"/>
        <v>0</v>
      </c>
      <c r="P61" s="218">
        <f t="shared" si="45"/>
        <v>0</v>
      </c>
      <c r="Q61" s="8"/>
    </row>
    <row r="62" spans="2:21" ht="16.5" thickTop="1" thickBot="1" x14ac:dyDescent="0.3">
      <c r="B62" s="129" t="s">
        <v>81</v>
      </c>
      <c r="C62" s="150">
        <f t="shared" ref="C62:E62" si="46">C42-C20</f>
        <v>0</v>
      </c>
      <c r="D62" s="149">
        <f t="shared" si="46"/>
        <v>0</v>
      </c>
      <c r="E62" s="151">
        <f t="shared" si="46"/>
        <v>0</v>
      </c>
      <c r="F62" s="160" t="str">
        <f>IF(F61=F41,"Ok","Attention taux")</f>
        <v>Ok</v>
      </c>
      <c r="K62" s="6"/>
      <c r="L62" s="7" t="s">
        <v>59</v>
      </c>
      <c r="M62" s="219">
        <f t="shared" ref="M62:P62" si="47">M42-M19</f>
        <v>0</v>
      </c>
      <c r="N62" s="220">
        <f t="shared" si="47"/>
        <v>0</v>
      </c>
      <c r="O62" s="220">
        <f t="shared" si="47"/>
        <v>0</v>
      </c>
      <c r="P62" s="221">
        <f t="shared" si="47"/>
        <v>0</v>
      </c>
      <c r="Q62" s="8"/>
    </row>
    <row r="63" spans="2:21" ht="15.75" thickTop="1" x14ac:dyDescent="0.25">
      <c r="B63" s="129" t="s">
        <v>82</v>
      </c>
      <c r="C63" s="150">
        <f t="shared" ref="C63:E63" si="48">C43-C21</f>
        <v>0</v>
      </c>
      <c r="D63" s="149">
        <f t="shared" si="48"/>
        <v>0</v>
      </c>
      <c r="E63" s="151">
        <f t="shared" si="48"/>
        <v>0</v>
      </c>
      <c r="F63" s="8"/>
      <c r="K63" s="130"/>
      <c r="L63" s="131"/>
      <c r="M63" s="131"/>
      <c r="N63" s="131"/>
      <c r="O63" s="131"/>
      <c r="P63" s="131"/>
      <c r="Q63" s="9"/>
    </row>
    <row r="64" spans="2:21" ht="15.75" thickBot="1" x14ac:dyDescent="0.3">
      <c r="B64" s="129" t="s">
        <v>11</v>
      </c>
      <c r="C64" s="152">
        <f t="shared" ref="C64:E64" si="49">C44-C22</f>
        <v>0</v>
      </c>
      <c r="D64" s="153">
        <f t="shared" si="49"/>
        <v>0</v>
      </c>
      <c r="E64" s="154">
        <f t="shared" si="49"/>
        <v>0</v>
      </c>
      <c r="F64" s="8"/>
    </row>
    <row r="65" spans="2:6" ht="15.75" thickTop="1" x14ac:dyDescent="0.25">
      <c r="B65" s="130"/>
      <c r="C65" s="131"/>
      <c r="D65" s="131"/>
      <c r="E65" s="131"/>
      <c r="F65" s="9"/>
    </row>
    <row r="71" spans="2:6" x14ac:dyDescent="0.25">
      <c r="B71" t="s">
        <v>338</v>
      </c>
    </row>
    <row r="72" spans="2:6" x14ac:dyDescent="0.25">
      <c r="B72" s="527"/>
      <c r="C72" s="429" t="s">
        <v>335</v>
      </c>
      <c r="D72" s="429"/>
    </row>
    <row r="73" spans="2:6" x14ac:dyDescent="0.25">
      <c r="B73" s="528"/>
      <c r="C73" t="s">
        <v>336</v>
      </c>
    </row>
    <row r="74" spans="2:6" x14ac:dyDescent="0.25">
      <c r="B74" s="529"/>
      <c r="C74" s="429" t="s">
        <v>337</v>
      </c>
    </row>
    <row r="77" spans="2:6" x14ac:dyDescent="0.25">
      <c r="C77" t="s">
        <v>137</v>
      </c>
    </row>
    <row r="78" spans="2:6" x14ac:dyDescent="0.25">
      <c r="C78" t="s">
        <v>334</v>
      </c>
    </row>
    <row r="110" spans="2:7" ht="15.75" thickBot="1" x14ac:dyDescent="0.3"/>
    <row r="111" spans="2:7" ht="16.5" thickTop="1" thickBot="1" x14ac:dyDescent="0.3">
      <c r="B111" s="193" t="s">
        <v>110</v>
      </c>
      <c r="C111" s="185">
        <f>ROUND(C113*(1+$D111),4)</f>
        <v>0</v>
      </c>
      <c r="D111" s="147">
        <v>0</v>
      </c>
      <c r="E111" s="180" t="str">
        <f>CONCATENATE("Sur 22 paies et ",(C111*22)/26,"$ sur 22 paies")</f>
        <v>Sur 22 paies et 0$ sur 22 paies</v>
      </c>
      <c r="F111" s="182"/>
      <c r="G111" s="181"/>
    </row>
    <row r="112" spans="2:7" ht="16.5" thickTop="1" thickBot="1" x14ac:dyDescent="0.3"/>
    <row r="113" spans="2:4" ht="16.5" thickTop="1" thickBot="1" x14ac:dyDescent="0.3">
      <c r="B113" s="530" t="s">
        <v>110</v>
      </c>
      <c r="C113" s="183">
        <v>0</v>
      </c>
      <c r="D113" t="s">
        <v>339</v>
      </c>
    </row>
    <row r="114" spans="2:4" ht="16.5" thickTop="1" thickBot="1" x14ac:dyDescent="0.3"/>
    <row r="115" spans="2:4" ht="16.5" thickTop="1" thickBot="1" x14ac:dyDescent="0.3">
      <c r="B115" s="429"/>
      <c r="C115" s="180" t="str">
        <f>CONCATENATE("Sur 22 paies et ",(C113*22)/26,"$ sur 22 paies")</f>
        <v>Sur 22 paies et 0$ sur 22 paies</v>
      </c>
    </row>
    <row r="116" spans="2:4" ht="15.75" thickTop="1" x14ac:dyDescent="0.25"/>
  </sheetData>
  <mergeCells count="6">
    <mergeCell ref="M8:N8"/>
    <mergeCell ref="O8:P8"/>
    <mergeCell ref="M31:N31"/>
    <mergeCell ref="O31:P31"/>
    <mergeCell ref="M51:N51"/>
    <mergeCell ref="O51:P5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0000"/>
  </sheetPr>
  <dimension ref="A1:GV127"/>
  <sheetViews>
    <sheetView zoomScaleNormal="100" workbookViewId="0">
      <selection activeCell="P18" sqref="P18:P20"/>
    </sheetView>
  </sheetViews>
  <sheetFormatPr baseColWidth="10" defaultRowHeight="15" x14ac:dyDescent="0.25"/>
  <cols>
    <col min="1" max="1" width="2.5703125" customWidth="1"/>
    <col min="2" max="2" width="4.28515625" customWidth="1"/>
    <col min="3" max="3" width="0.7109375" customWidth="1"/>
    <col min="4" max="5" width="2.140625" customWidth="1"/>
    <col min="6" max="6" width="4.140625" customWidth="1"/>
    <col min="7" max="7" width="5.7109375" customWidth="1"/>
    <col min="8" max="8" width="2" customWidth="1"/>
    <col min="9" max="9" width="4.140625" customWidth="1"/>
    <col min="10" max="10" width="2" customWidth="1"/>
    <col min="11" max="11" width="6.7109375" customWidth="1"/>
    <col min="12" max="12" width="17.28515625" customWidth="1"/>
    <col min="13" max="13" width="12.28515625" customWidth="1"/>
    <col min="14" max="14" width="3.5703125" customWidth="1"/>
    <col min="15" max="15" width="4.7109375" customWidth="1"/>
    <col min="16" max="16" width="10.5703125" customWidth="1"/>
    <col min="17" max="17" width="4.28515625" customWidth="1"/>
    <col min="18" max="18" width="0.7109375" customWidth="1"/>
    <col min="19" max="19" width="5.7109375" customWidth="1"/>
    <col min="20" max="20" width="4.5703125" customWidth="1"/>
    <col min="21" max="21" width="4.28515625" customWidth="1"/>
    <col min="22" max="22" width="12.7109375" customWidth="1"/>
    <col min="23" max="23" width="23" customWidth="1"/>
    <col min="24" max="24" width="13.28515625" customWidth="1"/>
    <col min="25" max="25" width="12.140625" customWidth="1"/>
    <col min="27" max="27" width="11.5703125" customWidth="1"/>
    <col min="28" max="28" width="18.28515625" customWidth="1"/>
    <col min="29" max="29" width="2.28515625" customWidth="1"/>
  </cols>
  <sheetData>
    <row r="1" spans="1:204" ht="121.5" customHeight="1" x14ac:dyDescent="0.25">
      <c r="A1" s="430"/>
      <c r="B1" s="709"/>
      <c r="C1" s="431"/>
      <c r="D1" s="711"/>
      <c r="E1" s="711"/>
      <c r="F1" s="711"/>
      <c r="G1" s="711"/>
      <c r="H1" s="711"/>
      <c r="I1" s="711"/>
      <c r="J1" s="711"/>
      <c r="K1" s="711"/>
      <c r="L1" s="711"/>
      <c r="M1" s="711"/>
      <c r="N1" s="711"/>
      <c r="O1" s="711"/>
      <c r="P1" s="711"/>
      <c r="Q1" s="711"/>
      <c r="R1" s="711"/>
      <c r="S1" s="711"/>
      <c r="T1" s="711"/>
      <c r="U1" s="709"/>
      <c r="V1" s="709"/>
      <c r="W1" s="709"/>
      <c r="X1" s="740"/>
      <c r="Y1" s="429"/>
      <c r="Z1" s="429"/>
      <c r="AA1" s="429"/>
      <c r="AB1" s="429"/>
      <c r="AC1" s="432"/>
      <c r="AD1" s="574"/>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L1" s="429"/>
      <c r="BM1" s="429"/>
      <c r="BN1" s="429"/>
      <c r="BO1" s="429"/>
      <c r="BP1" s="429"/>
      <c r="BQ1" s="429"/>
      <c r="BR1" s="429"/>
      <c r="BS1" s="429"/>
      <c r="BT1" s="429"/>
      <c r="BU1" s="429"/>
      <c r="BV1" s="429"/>
      <c r="BW1" s="429"/>
      <c r="BX1" s="429"/>
      <c r="BY1" s="429"/>
      <c r="BZ1" s="429"/>
      <c r="CA1" s="429"/>
      <c r="CB1" s="429"/>
      <c r="CC1" s="429"/>
      <c r="CD1" s="429"/>
      <c r="CE1" s="429"/>
      <c r="CF1" s="429"/>
      <c r="CG1" s="429"/>
      <c r="CH1" s="429"/>
      <c r="CI1" s="429"/>
      <c r="CJ1" s="429"/>
      <c r="CK1" s="429"/>
      <c r="CL1" s="429"/>
      <c r="CM1" s="429"/>
      <c r="CN1" s="429"/>
      <c r="CO1" s="429"/>
      <c r="CP1" s="429"/>
      <c r="CQ1" s="429"/>
      <c r="CR1" s="429"/>
      <c r="CS1" s="429"/>
      <c r="CT1" s="429"/>
      <c r="CU1" s="429"/>
      <c r="CV1" s="429"/>
      <c r="CW1" s="429"/>
      <c r="CX1" s="429"/>
      <c r="CY1" s="429"/>
      <c r="CZ1" s="429"/>
      <c r="DA1" s="429"/>
      <c r="DB1" s="429"/>
      <c r="DC1" s="429"/>
      <c r="DD1" s="429"/>
      <c r="DE1" s="429"/>
      <c r="DF1" s="429"/>
      <c r="DG1" s="429"/>
      <c r="DH1" s="429"/>
      <c r="DI1" s="429"/>
      <c r="DJ1" s="429"/>
      <c r="DK1" s="429"/>
      <c r="DL1" s="429"/>
      <c r="DM1" s="429"/>
      <c r="DN1" s="429"/>
      <c r="DO1" s="429"/>
      <c r="DP1" s="429"/>
      <c r="DQ1" s="429"/>
      <c r="DR1" s="429"/>
      <c r="DS1" s="429"/>
      <c r="DT1" s="429"/>
      <c r="DU1" s="429"/>
      <c r="DV1" s="429"/>
      <c r="DW1" s="429"/>
      <c r="DX1" s="429"/>
      <c r="DY1" s="429"/>
      <c r="DZ1" s="429"/>
      <c r="EA1" s="429"/>
      <c r="EB1" s="429"/>
      <c r="EC1" s="429"/>
      <c r="ED1" s="429"/>
      <c r="EE1" s="429"/>
      <c r="EF1" s="429"/>
      <c r="EG1" s="429"/>
      <c r="EH1" s="429"/>
      <c r="EI1" s="429"/>
      <c r="EJ1" s="429"/>
      <c r="EK1" s="429"/>
      <c r="EL1" s="429"/>
      <c r="EM1" s="429"/>
      <c r="EN1" s="429"/>
      <c r="EO1" s="429"/>
      <c r="EP1" s="429"/>
      <c r="EQ1" s="429"/>
      <c r="ER1" s="429"/>
      <c r="ES1" s="429"/>
      <c r="ET1" s="429"/>
      <c r="EU1" s="429"/>
      <c r="EV1" s="429"/>
      <c r="EW1" s="429"/>
      <c r="EX1" s="429"/>
      <c r="EY1" s="429"/>
      <c r="EZ1" s="429"/>
      <c r="FA1" s="429"/>
      <c r="FB1" s="429"/>
      <c r="FC1" s="429"/>
      <c r="FD1" s="429"/>
      <c r="FE1" s="429"/>
      <c r="FF1" s="429"/>
      <c r="FG1" s="429"/>
      <c r="FH1" s="429"/>
      <c r="FI1" s="429"/>
      <c r="FJ1" s="429"/>
      <c r="FK1" s="429"/>
      <c r="FL1" s="429"/>
      <c r="FM1" s="429"/>
      <c r="FN1" s="429"/>
      <c r="FO1" s="429"/>
      <c r="FP1" s="429"/>
      <c r="FQ1" s="429"/>
      <c r="FR1" s="429"/>
      <c r="FS1" s="429"/>
      <c r="FT1" s="429"/>
      <c r="FU1" s="429"/>
      <c r="FV1" s="429"/>
      <c r="FW1" s="429"/>
      <c r="FX1" s="429"/>
      <c r="FY1" s="429"/>
      <c r="FZ1" s="429"/>
      <c r="GA1" s="429"/>
      <c r="GB1" s="429"/>
      <c r="GC1" s="429"/>
      <c r="GD1" s="429"/>
      <c r="GE1" s="429"/>
      <c r="GF1" s="429"/>
      <c r="GG1" s="429"/>
      <c r="GH1" s="429"/>
      <c r="GI1" s="429"/>
      <c r="GJ1" s="429"/>
      <c r="GK1" s="429"/>
      <c r="GL1" s="429"/>
      <c r="GM1" s="429"/>
      <c r="GN1" s="429"/>
      <c r="GO1" s="429"/>
      <c r="GP1" s="429"/>
      <c r="GQ1" s="429"/>
      <c r="GR1" s="429"/>
      <c r="GS1" s="429"/>
      <c r="GT1" s="429"/>
      <c r="GU1" s="429"/>
      <c r="GV1" s="429"/>
    </row>
    <row r="2" spans="1:204" ht="39.75" customHeight="1" x14ac:dyDescent="0.35">
      <c r="A2" s="556"/>
      <c r="B2" s="741"/>
      <c r="C2" s="557"/>
      <c r="D2" s="743"/>
      <c r="E2" s="743"/>
      <c r="F2" s="743"/>
      <c r="G2" s="743"/>
      <c r="H2" s="743"/>
      <c r="I2" s="743"/>
      <c r="J2" s="743"/>
      <c r="K2" s="743"/>
      <c r="L2" s="743"/>
      <c r="M2" s="743"/>
      <c r="N2" s="743"/>
      <c r="O2" s="743"/>
      <c r="P2" s="743"/>
      <c r="Q2" s="743"/>
      <c r="R2" s="743"/>
      <c r="S2" s="743"/>
      <c r="T2" s="743"/>
      <c r="U2" s="741"/>
      <c r="V2" s="741"/>
      <c r="W2" s="741"/>
      <c r="X2" s="742"/>
      <c r="Y2" s="429"/>
      <c r="Z2" s="429"/>
      <c r="AA2" s="429"/>
      <c r="AB2" s="429"/>
      <c r="AC2" s="432"/>
      <c r="AD2" s="429"/>
      <c r="AE2" s="575" t="s">
        <v>359</v>
      </c>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c r="BR2" s="429"/>
      <c r="BS2" s="429"/>
      <c r="BT2" s="429"/>
      <c r="BU2" s="429"/>
      <c r="BV2" s="429"/>
      <c r="BW2" s="429"/>
      <c r="BX2" s="429"/>
      <c r="BY2" s="429"/>
      <c r="BZ2" s="429"/>
      <c r="CA2" s="429"/>
      <c r="CB2" s="429"/>
      <c r="CC2" s="429"/>
      <c r="CD2" s="429"/>
      <c r="CE2" s="429"/>
      <c r="CF2" s="429"/>
      <c r="CG2" s="429"/>
      <c r="CH2" s="429"/>
      <c r="CI2" s="429"/>
      <c r="CJ2" s="429"/>
      <c r="CK2" s="429"/>
      <c r="CL2" s="429"/>
      <c r="CM2" s="429"/>
      <c r="CN2" s="429"/>
      <c r="CO2" s="429"/>
      <c r="CP2" s="429"/>
      <c r="CQ2" s="429"/>
      <c r="CR2" s="429"/>
      <c r="CS2" s="429"/>
      <c r="CT2" s="429"/>
      <c r="CU2" s="429"/>
      <c r="CV2" s="429"/>
      <c r="CW2" s="429"/>
      <c r="CX2" s="429"/>
      <c r="CY2" s="429"/>
      <c r="CZ2" s="429"/>
      <c r="DA2" s="429"/>
      <c r="DB2" s="429"/>
      <c r="DC2" s="429"/>
      <c r="DD2" s="429"/>
      <c r="DE2" s="429"/>
      <c r="DF2" s="429"/>
      <c r="DG2" s="429"/>
      <c r="DH2" s="429"/>
      <c r="DI2" s="429"/>
      <c r="DJ2" s="429"/>
      <c r="DK2" s="429"/>
      <c r="DL2" s="429"/>
      <c r="DM2" s="429"/>
      <c r="DN2" s="429"/>
      <c r="DO2" s="429"/>
      <c r="DP2" s="429"/>
      <c r="DQ2" s="429"/>
      <c r="DR2" s="429"/>
      <c r="DS2" s="429"/>
      <c r="DT2" s="429"/>
      <c r="DU2" s="429"/>
      <c r="DV2" s="429"/>
      <c r="DW2" s="429"/>
      <c r="DX2" s="429"/>
      <c r="DY2" s="429"/>
      <c r="DZ2" s="429"/>
      <c r="EA2" s="429"/>
      <c r="EB2" s="429"/>
      <c r="EC2" s="429"/>
      <c r="ED2" s="429"/>
      <c r="EE2" s="429"/>
      <c r="EF2" s="429"/>
      <c r="EG2" s="429"/>
      <c r="EH2" s="429"/>
      <c r="EI2" s="429"/>
      <c r="EJ2" s="429"/>
      <c r="EK2" s="429"/>
      <c r="EL2" s="429"/>
      <c r="EM2" s="429"/>
      <c r="EN2" s="429"/>
      <c r="EO2" s="429"/>
      <c r="EP2" s="429"/>
      <c r="EQ2" s="429"/>
      <c r="ER2" s="429"/>
      <c r="ES2" s="429"/>
      <c r="ET2" s="429"/>
      <c r="EU2" s="429"/>
      <c r="EV2" s="429"/>
      <c r="EW2" s="429"/>
      <c r="EX2" s="429"/>
      <c r="EY2" s="429"/>
      <c r="EZ2" s="429"/>
      <c r="FA2" s="429"/>
      <c r="FB2" s="429"/>
      <c r="FC2" s="429"/>
      <c r="FD2" s="429"/>
      <c r="FE2" s="429"/>
      <c r="FF2" s="429"/>
      <c r="FG2" s="429"/>
      <c r="FH2" s="429"/>
      <c r="FI2" s="429"/>
      <c r="FJ2" s="429"/>
      <c r="FK2" s="429"/>
      <c r="FL2" s="429"/>
      <c r="FM2" s="429"/>
      <c r="FN2" s="429"/>
      <c r="FO2" s="429"/>
      <c r="FP2" s="429"/>
      <c r="FQ2" s="429"/>
      <c r="FR2" s="429"/>
      <c r="FS2" s="429"/>
      <c r="FT2" s="429"/>
      <c r="FU2" s="429"/>
      <c r="FV2" s="429"/>
      <c r="FW2" s="429"/>
      <c r="FX2" s="429"/>
      <c r="FY2" s="429"/>
      <c r="FZ2" s="429"/>
      <c r="GA2" s="429"/>
      <c r="GB2" s="429"/>
      <c r="GC2" s="429"/>
      <c r="GD2" s="429"/>
      <c r="GE2" s="429"/>
      <c r="GF2" s="429"/>
      <c r="GG2" s="429"/>
      <c r="GH2" s="429"/>
      <c r="GI2" s="429"/>
      <c r="GJ2" s="429"/>
      <c r="GK2" s="429"/>
      <c r="GL2" s="429"/>
      <c r="GM2" s="429"/>
      <c r="GN2" s="429"/>
      <c r="GO2" s="429"/>
      <c r="GP2" s="429"/>
      <c r="GQ2" s="429"/>
      <c r="GR2" s="429"/>
      <c r="GS2" s="429"/>
      <c r="GT2" s="429"/>
      <c r="GU2" s="429"/>
      <c r="GV2" s="429"/>
    </row>
    <row r="3" spans="1:204" s="429" customFormat="1" ht="27.6" customHeight="1" thickBot="1" x14ac:dyDescent="0.4">
      <c r="A3" s="562"/>
      <c r="B3" s="400" t="s">
        <v>149</v>
      </c>
      <c r="C3" s="299"/>
      <c r="D3" s="299"/>
      <c r="E3" s="299"/>
      <c r="F3" s="300"/>
      <c r="G3" s="300"/>
      <c r="H3" s="300"/>
      <c r="I3" s="300"/>
      <c r="J3" s="300"/>
      <c r="K3" s="300"/>
      <c r="L3" s="300"/>
      <c r="M3" s="300"/>
      <c r="N3" s="300"/>
      <c r="O3" s="300"/>
      <c r="P3" s="300"/>
      <c r="Q3" s="560" t="str">
        <f>IF(I4&gt;=65,IF(COUNTBLANK(Q4:U4)&lt;3,"You can't choose more than one answer",IF(COUNTBLANK(Q4:U4)=4,"Write an X beside your choice and erace the other one","")),"")</f>
        <v/>
      </c>
      <c r="R3" s="300"/>
      <c r="S3" s="561"/>
      <c r="T3" s="561"/>
      <c r="U3" s="561"/>
      <c r="V3" s="300"/>
      <c r="W3" s="300"/>
      <c r="X3" s="300"/>
      <c r="Y3" s="300"/>
      <c r="Z3" s="300"/>
      <c r="AA3" s="300"/>
      <c r="AB3" s="300"/>
      <c r="AC3" s="301"/>
    </row>
    <row r="4" spans="1:204" s="429" customFormat="1" ht="22.9" customHeight="1" thickBot="1" x14ac:dyDescent="0.4">
      <c r="A4" s="563"/>
      <c r="B4" s="447"/>
      <c r="C4" s="434"/>
      <c r="D4" s="435"/>
      <c r="E4" s="447"/>
      <c r="F4" s="447"/>
      <c r="G4" s="447"/>
      <c r="H4" s="541" t="s">
        <v>350</v>
      </c>
      <c r="I4" s="568"/>
      <c r="J4" s="540" t="s">
        <v>351</v>
      </c>
      <c r="K4" s="543"/>
      <c r="L4" s="714" t="str">
        <f>IF(I4&gt;=65,"Are you registered with the RMAQ ? ","")</f>
        <v/>
      </c>
      <c r="M4" s="715"/>
      <c r="N4" s="715"/>
      <c r="O4" s="715"/>
      <c r="P4" s="715"/>
      <c r="Q4" s="415"/>
      <c r="R4" s="538" t="str">
        <f>IF(I4&gt;=65,"Yes","")</f>
        <v/>
      </c>
      <c r="S4" s="551"/>
      <c r="T4" s="447"/>
      <c r="U4" s="415"/>
      <c r="V4" s="538" t="str">
        <f>IF(I4&gt;=65,"No","")</f>
        <v/>
      </c>
      <c r="W4" s="447"/>
      <c r="X4" s="447"/>
      <c r="Y4" s="447"/>
      <c r="Z4" s="447"/>
      <c r="AA4" s="447"/>
      <c r="AB4" s="447"/>
      <c r="AC4" s="306"/>
    </row>
    <row r="5" spans="1:204" ht="21" x14ac:dyDescent="0.35">
      <c r="A5" s="439"/>
      <c r="B5" s="447"/>
      <c r="C5" s="339"/>
      <c r="D5" s="339"/>
      <c r="E5" s="339"/>
      <c r="F5" s="447"/>
      <c r="G5" s="447"/>
      <c r="H5" s="447"/>
      <c r="I5" s="447"/>
      <c r="J5" s="447"/>
      <c r="K5" s="447"/>
      <c r="L5" s="447"/>
      <c r="M5" s="447"/>
      <c r="N5" s="447"/>
      <c r="O5" s="447"/>
      <c r="P5" s="447"/>
      <c r="Q5" s="539" t="str">
        <f>IF(I4&gt;=65,"",IF(AND(I4&lt;65,U4="",Q4=""),"","Erace the X obove"))</f>
        <v/>
      </c>
      <c r="R5" s="447"/>
      <c r="S5" s="447"/>
      <c r="T5" s="447"/>
      <c r="U5" s="447"/>
      <c r="V5" s="447"/>
      <c r="W5" s="447"/>
      <c r="X5" s="447"/>
      <c r="Y5" s="447"/>
      <c r="Z5" s="447"/>
      <c r="AA5" s="447"/>
      <c r="AB5" s="447"/>
      <c r="AC5" s="30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c r="GG5" s="296"/>
      <c r="GH5" s="296"/>
      <c r="GI5" s="296"/>
      <c r="GJ5" s="296"/>
      <c r="GK5" s="296"/>
      <c r="GL5" s="296"/>
      <c r="GM5" s="296"/>
      <c r="GN5" s="296"/>
      <c r="GO5" s="296"/>
      <c r="GP5" s="296"/>
      <c r="GQ5" s="296"/>
      <c r="GR5" s="297"/>
      <c r="GS5" s="297"/>
      <c r="GT5" s="297"/>
      <c r="GU5" s="297"/>
      <c r="GV5" s="297"/>
    </row>
    <row r="6" spans="1:204" ht="15.75" thickBot="1" x14ac:dyDescent="0.3">
      <c r="A6" s="302"/>
      <c r="B6" s="713" t="s">
        <v>352</v>
      </c>
      <c r="C6" s="713"/>
      <c r="D6" s="713"/>
      <c r="E6" s="713"/>
      <c r="F6" s="713"/>
      <c r="G6" s="713"/>
      <c r="H6" s="713"/>
      <c r="I6" s="713"/>
      <c r="J6" s="713"/>
      <c r="K6" s="713"/>
      <c r="L6" s="713"/>
      <c r="M6" s="713"/>
      <c r="N6" s="303"/>
      <c r="O6" s="303"/>
      <c r="P6" s="303"/>
      <c r="Q6" s="304" t="s">
        <v>150</v>
      </c>
      <c r="R6" s="303"/>
      <c r="S6" s="303"/>
      <c r="T6" s="303"/>
      <c r="U6" s="303"/>
      <c r="V6" s="303"/>
      <c r="W6" s="303"/>
      <c r="X6" s="303"/>
      <c r="Y6" s="303"/>
      <c r="Z6" s="303"/>
      <c r="AA6" s="305"/>
      <c r="AB6" s="305"/>
      <c r="AC6" s="30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96"/>
      <c r="DZ6" s="296"/>
      <c r="EA6" s="296"/>
      <c r="EB6" s="296"/>
      <c r="EC6" s="296"/>
      <c r="ED6" s="296"/>
      <c r="EE6" s="296"/>
      <c r="EF6" s="296"/>
      <c r="EG6" s="296"/>
      <c r="EH6" s="296"/>
      <c r="EI6" s="296"/>
      <c r="EJ6" s="296"/>
      <c r="EK6" s="296"/>
      <c r="EL6" s="296"/>
      <c r="EM6" s="296"/>
      <c r="EN6" s="296"/>
      <c r="EO6" s="296"/>
      <c r="EP6" s="296"/>
      <c r="EQ6" s="296"/>
      <c r="ER6" s="296"/>
      <c r="ES6" s="296"/>
      <c r="ET6" s="296"/>
      <c r="EU6" s="296"/>
      <c r="EV6" s="296"/>
      <c r="EW6" s="296"/>
      <c r="EX6" s="296"/>
      <c r="EY6" s="296"/>
      <c r="EZ6" s="296"/>
      <c r="FA6" s="296"/>
      <c r="FB6" s="296"/>
      <c r="FC6" s="296"/>
      <c r="FD6" s="296"/>
      <c r="FE6" s="296"/>
      <c r="FF6" s="296"/>
      <c r="FG6" s="296"/>
      <c r="FH6" s="296"/>
      <c r="FI6" s="296"/>
      <c r="FJ6" s="296"/>
      <c r="FK6" s="296"/>
      <c r="FL6" s="296"/>
      <c r="FM6" s="296"/>
      <c r="FN6" s="296"/>
      <c r="FO6" s="296"/>
      <c r="FP6" s="296"/>
      <c r="FQ6" s="296"/>
      <c r="FR6" s="296"/>
      <c r="FS6" s="296"/>
      <c r="FT6" s="296"/>
      <c r="FU6" s="296"/>
      <c r="FV6" s="296"/>
      <c r="FW6" s="296"/>
      <c r="FX6" s="296"/>
      <c r="FY6" s="296"/>
      <c r="FZ6" s="296"/>
      <c r="GA6" s="296"/>
      <c r="GB6" s="296"/>
      <c r="GC6" s="296"/>
      <c r="GD6" s="296"/>
      <c r="GE6" s="296"/>
      <c r="GF6" s="296"/>
      <c r="GG6" s="296"/>
      <c r="GH6" s="296"/>
      <c r="GI6" s="296"/>
      <c r="GJ6" s="296"/>
      <c r="GK6" s="296"/>
      <c r="GL6" s="296"/>
      <c r="GM6" s="296"/>
      <c r="GN6" s="296"/>
      <c r="GO6" s="296"/>
      <c r="GP6" s="296"/>
      <c r="GQ6" s="296"/>
      <c r="GR6" s="297"/>
      <c r="GS6" s="297"/>
      <c r="GT6" s="297"/>
      <c r="GU6" s="296"/>
      <c r="GV6" s="296"/>
    </row>
    <row r="7" spans="1:204" ht="21.75" customHeight="1" thickBot="1" x14ac:dyDescent="0.4">
      <c r="A7" s="302"/>
      <c r="B7" s="413"/>
      <c r="C7" s="307"/>
      <c r="D7" s="683" t="s">
        <v>151</v>
      </c>
      <c r="E7" s="684"/>
      <c r="F7" s="684"/>
      <c r="G7" s="684"/>
      <c r="H7" s="684"/>
      <c r="I7" s="684"/>
      <c r="J7" s="684"/>
      <c r="K7" s="684"/>
      <c r="L7" s="685"/>
      <c r="M7" s="308"/>
      <c r="N7" s="303"/>
      <c r="O7" s="303"/>
      <c r="P7" s="303"/>
      <c r="Q7" s="413"/>
      <c r="R7" s="309"/>
      <c r="S7" s="683" t="s">
        <v>152</v>
      </c>
      <c r="T7" s="684"/>
      <c r="U7" s="685"/>
      <c r="V7" s="310"/>
      <c r="W7" s="310"/>
      <c r="X7" s="310"/>
      <c r="Y7" s="305"/>
      <c r="Z7" s="311"/>
      <c r="AA7" s="305"/>
      <c r="AB7" s="305"/>
      <c r="AC7" s="30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296"/>
      <c r="EH7" s="296"/>
      <c r="EI7" s="296"/>
      <c r="EJ7" s="296"/>
      <c r="EK7" s="296"/>
      <c r="EL7" s="296"/>
      <c r="EM7" s="296"/>
      <c r="EN7" s="296"/>
      <c r="EO7" s="296"/>
      <c r="EP7" s="296"/>
      <c r="EQ7" s="296"/>
      <c r="ER7" s="296"/>
      <c r="ES7" s="296"/>
      <c r="ET7" s="296"/>
      <c r="EU7" s="296"/>
      <c r="EV7" s="296"/>
      <c r="EW7" s="296"/>
      <c r="EX7" s="296"/>
      <c r="EY7" s="296"/>
      <c r="EZ7" s="296"/>
      <c r="FA7" s="296"/>
      <c r="FB7" s="296"/>
      <c r="FC7" s="296"/>
      <c r="FD7" s="296"/>
      <c r="FE7" s="296"/>
      <c r="FF7" s="296"/>
      <c r="FG7" s="296"/>
      <c r="FH7" s="296"/>
      <c r="FI7" s="296"/>
      <c r="FJ7" s="296"/>
      <c r="FK7" s="296"/>
      <c r="FL7" s="296"/>
      <c r="FM7" s="296"/>
      <c r="FN7" s="296"/>
      <c r="FO7" s="296"/>
      <c r="FP7" s="296"/>
      <c r="FQ7" s="296"/>
      <c r="FR7" s="296"/>
      <c r="FS7" s="296"/>
      <c r="FT7" s="296"/>
      <c r="FU7" s="296"/>
      <c r="FV7" s="296"/>
      <c r="FW7" s="296"/>
      <c r="FX7" s="296"/>
      <c r="FY7" s="296"/>
      <c r="FZ7" s="296"/>
      <c r="GA7" s="296"/>
      <c r="GB7" s="296"/>
      <c r="GC7" s="296"/>
      <c r="GD7" s="296"/>
      <c r="GE7" s="296"/>
      <c r="GF7" s="296"/>
      <c r="GG7" s="296"/>
      <c r="GH7" s="296"/>
      <c r="GI7" s="296"/>
      <c r="GJ7" s="296"/>
      <c r="GK7" s="296"/>
      <c r="GL7" s="296"/>
      <c r="GM7" s="296"/>
      <c r="GN7" s="296"/>
      <c r="GO7" s="296"/>
      <c r="GP7" s="296"/>
      <c r="GQ7" s="296"/>
      <c r="GR7" s="297"/>
      <c r="GS7" s="297"/>
      <c r="GT7" s="297"/>
      <c r="GU7" s="297"/>
      <c r="GV7" s="297"/>
    </row>
    <row r="8" spans="1:204" ht="4.5" customHeight="1" thickBot="1" x14ac:dyDescent="0.4">
      <c r="A8" s="302"/>
      <c r="B8" s="415"/>
      <c r="C8" s="307"/>
      <c r="D8" s="308"/>
      <c r="E8" s="308"/>
      <c r="F8" s="308"/>
      <c r="G8" s="308"/>
      <c r="H8" s="308"/>
      <c r="I8" s="308"/>
      <c r="J8" s="308"/>
      <c r="K8" s="308"/>
      <c r="L8" s="308"/>
      <c r="M8" s="308"/>
      <c r="N8" s="303"/>
      <c r="O8" s="303"/>
      <c r="P8" s="303"/>
      <c r="Q8" s="416"/>
      <c r="R8" s="309"/>
      <c r="S8" s="308"/>
      <c r="T8" s="308"/>
      <c r="U8" s="308"/>
      <c r="V8" s="310"/>
      <c r="W8" s="310"/>
      <c r="X8" s="310"/>
      <c r="Y8" s="305"/>
      <c r="Z8" s="311"/>
      <c r="AA8" s="305"/>
      <c r="AB8" s="305"/>
      <c r="AC8" s="30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96"/>
      <c r="ER8" s="296"/>
      <c r="ES8" s="296"/>
      <c r="ET8" s="296"/>
      <c r="EU8" s="296"/>
      <c r="EV8" s="296"/>
      <c r="EW8" s="296"/>
      <c r="EX8" s="296"/>
      <c r="EY8" s="296"/>
      <c r="EZ8" s="296"/>
      <c r="FA8" s="296"/>
      <c r="FB8" s="296"/>
      <c r="FC8" s="296"/>
      <c r="FD8" s="296"/>
      <c r="FE8" s="296"/>
      <c r="FF8" s="296"/>
      <c r="FG8" s="296"/>
      <c r="FH8" s="296"/>
      <c r="FI8" s="296"/>
      <c r="FJ8" s="296"/>
      <c r="FK8" s="296"/>
      <c r="FL8" s="296"/>
      <c r="FM8" s="296"/>
      <c r="FN8" s="296"/>
      <c r="FO8" s="296"/>
      <c r="FP8" s="296"/>
      <c r="FQ8" s="296"/>
      <c r="FR8" s="296"/>
      <c r="FS8" s="296"/>
      <c r="FT8" s="296"/>
      <c r="FU8" s="296"/>
      <c r="FV8" s="296"/>
      <c r="FW8" s="296"/>
      <c r="FX8" s="296"/>
      <c r="FY8" s="296"/>
      <c r="FZ8" s="296"/>
      <c r="GA8" s="296"/>
      <c r="GB8" s="296"/>
      <c r="GC8" s="296"/>
      <c r="GD8" s="296"/>
      <c r="GE8" s="296"/>
      <c r="GF8" s="296"/>
      <c r="GG8" s="296"/>
      <c r="GH8" s="296"/>
      <c r="GI8" s="296"/>
      <c r="GJ8" s="296"/>
      <c r="GK8" s="296"/>
      <c r="GL8" s="296"/>
      <c r="GM8" s="296"/>
      <c r="GN8" s="296"/>
      <c r="GO8" s="296"/>
      <c r="GP8" s="296"/>
      <c r="GQ8" s="296"/>
      <c r="GR8" s="297"/>
      <c r="GS8" s="297"/>
      <c r="GT8" s="297"/>
      <c r="GU8" s="297"/>
      <c r="GV8" s="297"/>
    </row>
    <row r="9" spans="1:204" ht="21.75" customHeight="1" thickBot="1" x14ac:dyDescent="0.4">
      <c r="A9" s="302"/>
      <c r="B9" s="413"/>
      <c r="C9" s="307"/>
      <c r="D9" s="683" t="s">
        <v>153</v>
      </c>
      <c r="E9" s="684"/>
      <c r="F9" s="684"/>
      <c r="G9" s="684"/>
      <c r="H9" s="684"/>
      <c r="I9" s="684"/>
      <c r="J9" s="684"/>
      <c r="K9" s="684"/>
      <c r="L9" s="685"/>
      <c r="M9" s="681" t="str">
        <f>IF(COUNTBLANK(B7:B13)&lt;6,"You can't choose more than one answer",IF(COUNTBLANK(B7:B13)=7,"You have to choose an answer",""))</f>
        <v>You have to choose an answer</v>
      </c>
      <c r="N9" s="443"/>
      <c r="O9" s="443"/>
      <c r="P9" s="303"/>
      <c r="Q9" s="413"/>
      <c r="R9" s="309"/>
      <c r="S9" s="683" t="s">
        <v>154</v>
      </c>
      <c r="T9" s="684"/>
      <c r="U9" s="685"/>
      <c r="V9" s="700" t="str">
        <f>IF(COUNTBLANK(Q7:Q13)&lt;6,"You can't choose more than one answer",IF(COUNTBLANK(Q7:Q13)=7,"You have to choose an answer",""))</f>
        <v>You have to choose an answer</v>
      </c>
      <c r="W9" s="700"/>
      <c r="X9" s="310"/>
      <c r="Y9" s="305"/>
      <c r="Z9" s="305"/>
      <c r="AA9" s="305"/>
      <c r="AB9" s="305"/>
      <c r="AC9" s="30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c r="CI9" s="296"/>
      <c r="CJ9" s="296"/>
      <c r="CK9" s="296"/>
      <c r="CL9" s="296"/>
      <c r="CM9" s="296"/>
      <c r="CN9" s="296"/>
      <c r="CO9" s="296"/>
      <c r="CP9" s="296"/>
      <c r="CQ9" s="296"/>
      <c r="CR9" s="296"/>
      <c r="CS9" s="296"/>
      <c r="CT9" s="296"/>
      <c r="CU9" s="296"/>
      <c r="CV9" s="296"/>
      <c r="CW9" s="296"/>
      <c r="CX9" s="296"/>
      <c r="CY9" s="296"/>
      <c r="CZ9" s="296"/>
      <c r="DA9" s="296"/>
      <c r="DB9" s="296"/>
      <c r="DC9" s="296"/>
      <c r="DD9" s="296"/>
      <c r="DE9" s="296"/>
      <c r="DF9" s="296"/>
      <c r="DG9" s="296"/>
      <c r="DH9" s="296"/>
      <c r="DI9" s="296"/>
      <c r="DJ9" s="296"/>
      <c r="DK9" s="296"/>
      <c r="DL9" s="296"/>
      <c r="DM9" s="296"/>
      <c r="DN9" s="296"/>
      <c r="DO9" s="296"/>
      <c r="DP9" s="296"/>
      <c r="DQ9" s="296"/>
      <c r="DR9" s="296"/>
      <c r="DS9" s="296"/>
      <c r="DT9" s="296"/>
      <c r="DU9" s="296"/>
      <c r="DV9" s="296"/>
      <c r="DW9" s="296"/>
      <c r="DX9" s="296"/>
      <c r="DY9" s="296"/>
      <c r="DZ9" s="296"/>
      <c r="EA9" s="296"/>
      <c r="EB9" s="296"/>
      <c r="EC9" s="296"/>
      <c r="ED9" s="296"/>
      <c r="EE9" s="296"/>
      <c r="EF9" s="296"/>
      <c r="EG9" s="296"/>
      <c r="EH9" s="296"/>
      <c r="EI9" s="296"/>
      <c r="EJ9" s="296"/>
      <c r="EK9" s="296"/>
      <c r="EL9" s="296"/>
      <c r="EM9" s="296"/>
      <c r="EN9" s="296"/>
      <c r="EO9" s="296"/>
      <c r="EP9" s="296"/>
      <c r="EQ9" s="296"/>
      <c r="ER9" s="296"/>
      <c r="ES9" s="296"/>
      <c r="ET9" s="296"/>
      <c r="EU9" s="296"/>
      <c r="EV9" s="296"/>
      <c r="EW9" s="296"/>
      <c r="EX9" s="296"/>
      <c r="EY9" s="296"/>
      <c r="EZ9" s="296"/>
      <c r="FA9" s="296"/>
      <c r="FB9" s="296"/>
      <c r="FC9" s="296"/>
      <c r="FD9" s="296"/>
      <c r="FE9" s="296"/>
      <c r="FF9" s="296"/>
      <c r="FG9" s="296"/>
      <c r="FH9" s="296"/>
      <c r="FI9" s="296"/>
      <c r="FJ9" s="296"/>
      <c r="FK9" s="296"/>
      <c r="FL9" s="296"/>
      <c r="FM9" s="296"/>
      <c r="FN9" s="296"/>
      <c r="FO9" s="296"/>
      <c r="FP9" s="296"/>
      <c r="FQ9" s="296"/>
      <c r="FR9" s="296"/>
      <c r="FS9" s="296"/>
      <c r="FT9" s="296"/>
      <c r="FU9" s="296"/>
      <c r="FV9" s="296"/>
      <c r="FW9" s="296"/>
      <c r="FX9" s="296"/>
      <c r="FY9" s="296"/>
      <c r="FZ9" s="296"/>
      <c r="GA9" s="296"/>
      <c r="GB9" s="296"/>
      <c r="GC9" s="296"/>
      <c r="GD9" s="296"/>
      <c r="GE9" s="296"/>
      <c r="GF9" s="296"/>
      <c r="GG9" s="296"/>
      <c r="GH9" s="296"/>
      <c r="GI9" s="296"/>
      <c r="GJ9" s="296"/>
      <c r="GK9" s="296"/>
      <c r="GL9" s="296"/>
      <c r="GM9" s="296"/>
      <c r="GN9" s="296"/>
      <c r="GO9" s="296"/>
      <c r="GP9" s="296"/>
      <c r="GQ9" s="296"/>
      <c r="GR9" s="297"/>
      <c r="GS9" s="297"/>
      <c r="GT9" s="297"/>
      <c r="GU9" s="297"/>
      <c r="GV9" s="297"/>
    </row>
    <row r="10" spans="1:204" ht="4.5" customHeight="1" thickBot="1" x14ac:dyDescent="0.4">
      <c r="A10" s="439"/>
      <c r="B10" s="415"/>
      <c r="C10" s="307"/>
      <c r="D10" s="308"/>
      <c r="E10" s="308"/>
      <c r="F10" s="308"/>
      <c r="G10" s="308"/>
      <c r="H10" s="308"/>
      <c r="I10" s="308"/>
      <c r="J10" s="308"/>
      <c r="K10" s="308"/>
      <c r="L10" s="308"/>
      <c r="M10" s="681"/>
      <c r="N10" s="443"/>
      <c r="O10" s="443"/>
      <c r="P10" s="303"/>
      <c r="Q10" s="416"/>
      <c r="R10" s="309"/>
      <c r="S10" s="308"/>
      <c r="T10" s="308"/>
      <c r="U10" s="308"/>
      <c r="V10" s="700"/>
      <c r="W10" s="700"/>
      <c r="X10" s="310"/>
      <c r="Y10" s="305"/>
      <c r="Z10" s="305"/>
      <c r="AA10" s="305"/>
      <c r="AB10" s="305"/>
      <c r="AC10" s="30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6"/>
      <c r="BZ10" s="296"/>
      <c r="CA10" s="296"/>
      <c r="CB10" s="296"/>
      <c r="CC10" s="296"/>
      <c r="CD10" s="296"/>
      <c r="CE10" s="296"/>
      <c r="CF10" s="296"/>
      <c r="CG10" s="296"/>
      <c r="CH10" s="296"/>
      <c r="CI10" s="296"/>
      <c r="CJ10" s="296"/>
      <c r="CK10" s="296"/>
      <c r="CL10" s="296"/>
      <c r="CM10" s="296"/>
      <c r="CN10" s="296"/>
      <c r="CO10" s="296"/>
      <c r="CP10" s="296"/>
      <c r="CQ10" s="296"/>
      <c r="CR10" s="296"/>
      <c r="CS10" s="296"/>
      <c r="CT10" s="296"/>
      <c r="CU10" s="296"/>
      <c r="CV10" s="296"/>
      <c r="CW10" s="296"/>
      <c r="CX10" s="296"/>
      <c r="CY10" s="296"/>
      <c r="CZ10" s="296"/>
      <c r="DA10" s="296"/>
      <c r="DB10" s="296"/>
      <c r="DC10" s="296"/>
      <c r="DD10" s="296"/>
      <c r="DE10" s="296"/>
      <c r="DF10" s="296"/>
      <c r="DG10" s="296"/>
      <c r="DH10" s="296"/>
      <c r="DI10" s="296"/>
      <c r="DJ10" s="296"/>
      <c r="DK10" s="296"/>
      <c r="DL10" s="296"/>
      <c r="DM10" s="296"/>
      <c r="DN10" s="296"/>
      <c r="DO10" s="296"/>
      <c r="DP10" s="296"/>
      <c r="DQ10" s="296"/>
      <c r="DR10" s="296"/>
      <c r="DS10" s="296"/>
      <c r="DT10" s="296"/>
      <c r="DU10" s="296"/>
      <c r="DV10" s="296"/>
      <c r="DW10" s="296"/>
      <c r="DX10" s="296"/>
      <c r="DY10" s="296"/>
      <c r="DZ10" s="296"/>
      <c r="EA10" s="296"/>
      <c r="EB10" s="296"/>
      <c r="EC10" s="296"/>
      <c r="ED10" s="296"/>
      <c r="EE10" s="296"/>
      <c r="EF10" s="296"/>
      <c r="EG10" s="296"/>
      <c r="EH10" s="296"/>
      <c r="EI10" s="296"/>
      <c r="EJ10" s="296"/>
      <c r="EK10" s="296"/>
      <c r="EL10" s="296"/>
      <c r="EM10" s="296"/>
      <c r="EN10" s="296"/>
      <c r="EO10" s="296"/>
      <c r="EP10" s="296"/>
      <c r="EQ10" s="296"/>
      <c r="ER10" s="296"/>
      <c r="ES10" s="296"/>
      <c r="ET10" s="296"/>
      <c r="EU10" s="296"/>
      <c r="EV10" s="296"/>
      <c r="EW10" s="296"/>
      <c r="EX10" s="296"/>
      <c r="EY10" s="296"/>
      <c r="EZ10" s="296"/>
      <c r="FA10" s="296"/>
      <c r="FB10" s="296"/>
      <c r="FC10" s="296"/>
      <c r="FD10" s="296"/>
      <c r="FE10" s="296"/>
      <c r="FF10" s="296"/>
      <c r="FG10" s="296"/>
      <c r="FH10" s="296"/>
      <c r="FI10" s="296"/>
      <c r="FJ10" s="296"/>
      <c r="FK10" s="296"/>
      <c r="FL10" s="296"/>
      <c r="FM10" s="296"/>
      <c r="FN10" s="296"/>
      <c r="FO10" s="296"/>
      <c r="FP10" s="296"/>
      <c r="FQ10" s="296"/>
      <c r="FR10" s="296"/>
      <c r="FS10" s="296"/>
      <c r="FT10" s="296"/>
      <c r="FU10" s="296"/>
      <c r="FV10" s="296"/>
      <c r="FW10" s="296"/>
      <c r="FX10" s="296"/>
      <c r="FY10" s="296"/>
      <c r="FZ10" s="296"/>
      <c r="GA10" s="296"/>
      <c r="GB10" s="296"/>
      <c r="GC10" s="296"/>
      <c r="GD10" s="296"/>
      <c r="GE10" s="296"/>
      <c r="GF10" s="296"/>
      <c r="GG10" s="296"/>
      <c r="GH10" s="296"/>
      <c r="GI10" s="296"/>
      <c r="GJ10" s="296"/>
      <c r="GK10" s="296"/>
      <c r="GL10" s="296"/>
      <c r="GM10" s="296"/>
      <c r="GN10" s="296"/>
      <c r="GO10" s="296"/>
      <c r="GP10" s="296"/>
      <c r="GQ10" s="296"/>
      <c r="GR10" s="297"/>
      <c r="GS10" s="297"/>
      <c r="GT10" s="297"/>
      <c r="GU10" s="297"/>
      <c r="GV10" s="297"/>
    </row>
    <row r="11" spans="1:204" ht="21.75" customHeight="1" thickBot="1" x14ac:dyDescent="0.4">
      <c r="A11" s="302"/>
      <c r="B11" s="413"/>
      <c r="C11" s="307"/>
      <c r="D11" s="683" t="s">
        <v>155</v>
      </c>
      <c r="E11" s="684"/>
      <c r="F11" s="684"/>
      <c r="G11" s="684"/>
      <c r="H11" s="684"/>
      <c r="I11" s="684"/>
      <c r="J11" s="684"/>
      <c r="K11" s="684"/>
      <c r="L11" s="685"/>
      <c r="M11" s="681"/>
      <c r="N11" s="443"/>
      <c r="O11" s="443"/>
      <c r="P11" s="303"/>
      <c r="Q11" s="413"/>
      <c r="R11" s="309"/>
      <c r="S11" s="683" t="s">
        <v>156</v>
      </c>
      <c r="T11" s="684"/>
      <c r="U11" s="685"/>
      <c r="V11" s="700"/>
      <c r="W11" s="700"/>
      <c r="X11" s="310"/>
      <c r="Y11" s="305"/>
      <c r="Z11" s="305"/>
      <c r="AA11" s="397" t="s">
        <v>158</v>
      </c>
      <c r="AB11" s="313">
        <f>IF(AND(V9="",M9="",Q3=""),'Taux anglais'!F22,0)</f>
        <v>0</v>
      </c>
      <c r="AC11" s="30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7"/>
      <c r="GS11" s="297"/>
      <c r="GT11" s="297"/>
      <c r="GU11" s="297"/>
      <c r="GV11" s="297"/>
    </row>
    <row r="12" spans="1:204" ht="4.5" customHeight="1" thickBot="1" x14ac:dyDescent="0.4">
      <c r="A12" s="302"/>
      <c r="B12" s="415"/>
      <c r="C12" s="307"/>
      <c r="D12" s="308"/>
      <c r="E12" s="308"/>
      <c r="F12" s="308"/>
      <c r="G12" s="308"/>
      <c r="H12" s="308"/>
      <c r="I12" s="308"/>
      <c r="J12" s="308"/>
      <c r="K12" s="308"/>
      <c r="L12" s="308"/>
      <c r="M12" s="681"/>
      <c r="N12" s="443"/>
      <c r="O12" s="443"/>
      <c r="P12" s="303"/>
      <c r="Q12" s="416"/>
      <c r="R12" s="309"/>
      <c r="S12" s="308"/>
      <c r="T12" s="308"/>
      <c r="U12" s="308"/>
      <c r="V12" s="700"/>
      <c r="W12" s="700"/>
      <c r="X12" s="310"/>
      <c r="Y12" s="305"/>
      <c r="Z12" s="447"/>
      <c r="AA12" s="447"/>
      <c r="AB12" s="310"/>
      <c r="AC12" s="30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c r="DJ12" s="296"/>
      <c r="DK12" s="296"/>
      <c r="DL12" s="296"/>
      <c r="DM12" s="296"/>
      <c r="DN12" s="296"/>
      <c r="DO12" s="296"/>
      <c r="DP12" s="296"/>
      <c r="DQ12" s="296"/>
      <c r="DR12" s="296"/>
      <c r="DS12" s="296"/>
      <c r="DT12" s="296"/>
      <c r="DU12" s="296"/>
      <c r="DV12" s="296"/>
      <c r="DW12" s="296"/>
      <c r="DX12" s="296"/>
      <c r="DY12" s="296"/>
      <c r="DZ12" s="296"/>
      <c r="EA12" s="296"/>
      <c r="EB12" s="296"/>
      <c r="EC12" s="296"/>
      <c r="ED12" s="296"/>
      <c r="EE12" s="296"/>
      <c r="EF12" s="296"/>
      <c r="EG12" s="296"/>
      <c r="EH12" s="296"/>
      <c r="EI12" s="296"/>
      <c r="EJ12" s="296"/>
      <c r="EK12" s="296"/>
      <c r="EL12" s="296"/>
      <c r="EM12" s="296"/>
      <c r="EN12" s="296"/>
      <c r="EO12" s="296"/>
      <c r="EP12" s="296"/>
      <c r="EQ12" s="296"/>
      <c r="ER12" s="296"/>
      <c r="ES12" s="296"/>
      <c r="ET12" s="296"/>
      <c r="EU12" s="296"/>
      <c r="EV12" s="296"/>
      <c r="EW12" s="296"/>
      <c r="EX12" s="296"/>
      <c r="EY12" s="296"/>
      <c r="EZ12" s="296"/>
      <c r="FA12" s="296"/>
      <c r="FB12" s="296"/>
      <c r="FC12" s="296"/>
      <c r="FD12" s="296"/>
      <c r="FE12" s="296"/>
      <c r="FF12" s="296"/>
      <c r="FG12" s="296"/>
      <c r="FH12" s="296"/>
      <c r="FI12" s="296"/>
      <c r="FJ12" s="296"/>
      <c r="FK12" s="296"/>
      <c r="FL12" s="296"/>
      <c r="FM12" s="296"/>
      <c r="FN12" s="296"/>
      <c r="FO12" s="296"/>
      <c r="FP12" s="296"/>
      <c r="FQ12" s="296"/>
      <c r="FR12" s="296"/>
      <c r="FS12" s="296"/>
      <c r="FT12" s="296"/>
      <c r="FU12" s="296"/>
      <c r="FV12" s="296"/>
      <c r="FW12" s="296"/>
      <c r="FX12" s="296"/>
      <c r="FY12" s="296"/>
      <c r="FZ12" s="296"/>
      <c r="GA12" s="296"/>
      <c r="GB12" s="296"/>
      <c r="GC12" s="296"/>
      <c r="GD12" s="296"/>
      <c r="GE12" s="296"/>
      <c r="GF12" s="296"/>
      <c r="GG12" s="296"/>
      <c r="GH12" s="296"/>
      <c r="GI12" s="296"/>
      <c r="GJ12" s="296"/>
      <c r="GK12" s="296"/>
      <c r="GL12" s="296"/>
      <c r="GM12" s="296"/>
      <c r="GN12" s="296"/>
      <c r="GO12" s="296"/>
      <c r="GP12" s="296"/>
      <c r="GQ12" s="296"/>
      <c r="GR12" s="297"/>
      <c r="GS12" s="297"/>
      <c r="GT12" s="297"/>
      <c r="GU12" s="297"/>
      <c r="GV12" s="297"/>
    </row>
    <row r="13" spans="1:204" ht="21.75" customHeight="1" thickBot="1" x14ac:dyDescent="0.4">
      <c r="A13" s="302"/>
      <c r="B13" s="413"/>
      <c r="C13" s="307"/>
      <c r="D13" s="683" t="s">
        <v>157</v>
      </c>
      <c r="E13" s="684"/>
      <c r="F13" s="684"/>
      <c r="G13" s="684"/>
      <c r="H13" s="684"/>
      <c r="I13" s="684"/>
      <c r="J13" s="684"/>
      <c r="K13" s="684"/>
      <c r="L13" s="685"/>
      <c r="M13" s="681"/>
      <c r="N13" s="443"/>
      <c r="O13" s="443"/>
      <c r="P13" s="303"/>
      <c r="Q13" s="413"/>
      <c r="R13" s="309"/>
      <c r="S13" s="683" t="s">
        <v>11</v>
      </c>
      <c r="T13" s="684"/>
      <c r="U13" s="685"/>
      <c r="V13" s="310"/>
      <c r="W13" s="310"/>
      <c r="X13" s="310"/>
      <c r="Y13" s="305"/>
      <c r="Z13" s="440"/>
      <c r="AA13" s="397" t="s">
        <v>159</v>
      </c>
      <c r="AB13" s="313">
        <f>26*AB11</f>
        <v>0</v>
      </c>
      <c r="AC13" s="30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c r="CQ13" s="296"/>
      <c r="CR13" s="296"/>
      <c r="CS13" s="296"/>
      <c r="CT13" s="296"/>
      <c r="CU13" s="296"/>
      <c r="CV13" s="296"/>
      <c r="CW13" s="296"/>
      <c r="CX13" s="296"/>
      <c r="CY13" s="296"/>
      <c r="CZ13" s="296"/>
      <c r="DA13" s="296"/>
      <c r="DB13" s="296"/>
      <c r="DC13" s="296"/>
      <c r="DD13" s="296"/>
      <c r="DE13" s="296"/>
      <c r="DF13" s="296"/>
      <c r="DG13" s="296"/>
      <c r="DH13" s="296"/>
      <c r="DI13" s="296"/>
      <c r="DJ13" s="296"/>
      <c r="DK13" s="296"/>
      <c r="DL13" s="296"/>
      <c r="DM13" s="296"/>
      <c r="DN13" s="296"/>
      <c r="DO13" s="296"/>
      <c r="DP13" s="296"/>
      <c r="DQ13" s="296"/>
      <c r="DR13" s="296"/>
      <c r="DS13" s="296"/>
      <c r="DT13" s="296"/>
      <c r="DU13" s="296"/>
      <c r="DV13" s="296"/>
      <c r="DW13" s="296"/>
      <c r="DX13" s="296"/>
      <c r="DY13" s="296"/>
      <c r="DZ13" s="296"/>
      <c r="EA13" s="296"/>
      <c r="EB13" s="296"/>
      <c r="EC13" s="296"/>
      <c r="ED13" s="296"/>
      <c r="EE13" s="296"/>
      <c r="EF13" s="296"/>
      <c r="EG13" s="296"/>
      <c r="EH13" s="296"/>
      <c r="EI13" s="296"/>
      <c r="EJ13" s="296"/>
      <c r="EK13" s="296"/>
      <c r="EL13" s="296"/>
      <c r="EM13" s="296"/>
      <c r="EN13" s="296"/>
      <c r="EO13" s="296"/>
      <c r="EP13" s="296"/>
      <c r="EQ13" s="296"/>
      <c r="ER13" s="296"/>
      <c r="ES13" s="296"/>
      <c r="ET13" s="296"/>
      <c r="EU13" s="296"/>
      <c r="EV13" s="296"/>
      <c r="EW13" s="296"/>
      <c r="EX13" s="296"/>
      <c r="EY13" s="296"/>
      <c r="EZ13" s="296"/>
      <c r="FA13" s="296"/>
      <c r="FB13" s="296"/>
      <c r="FC13" s="296"/>
      <c r="FD13" s="296"/>
      <c r="FE13" s="296"/>
      <c r="FF13" s="296"/>
      <c r="FG13" s="296"/>
      <c r="FH13" s="296"/>
      <c r="FI13" s="296"/>
      <c r="FJ13" s="296"/>
      <c r="FK13" s="296"/>
      <c r="FL13" s="296"/>
      <c r="FM13" s="296"/>
      <c r="FN13" s="296"/>
      <c r="FO13" s="296"/>
      <c r="FP13" s="296"/>
      <c r="FQ13" s="296"/>
      <c r="FR13" s="296"/>
      <c r="FS13" s="296"/>
      <c r="FT13" s="296"/>
      <c r="FU13" s="296"/>
      <c r="FV13" s="296"/>
      <c r="FW13" s="296"/>
      <c r="FX13" s="296"/>
      <c r="FY13" s="296"/>
      <c r="FZ13" s="296"/>
      <c r="GA13" s="296"/>
      <c r="GB13" s="296"/>
      <c r="GC13" s="296"/>
      <c r="GD13" s="296"/>
      <c r="GE13" s="296"/>
      <c r="GF13" s="296"/>
      <c r="GG13" s="296"/>
      <c r="GH13" s="296"/>
      <c r="GI13" s="296"/>
      <c r="GJ13" s="296"/>
      <c r="GK13" s="296"/>
      <c r="GL13" s="296"/>
      <c r="GM13" s="296"/>
      <c r="GN13" s="296"/>
      <c r="GO13" s="296"/>
      <c r="GP13" s="296"/>
      <c r="GQ13" s="296"/>
      <c r="GR13" s="297"/>
      <c r="GS13" s="297"/>
      <c r="GT13" s="297"/>
      <c r="GU13" s="297"/>
      <c r="GV13" s="297"/>
    </row>
    <row r="14" spans="1:204" ht="3.75" customHeight="1" x14ac:dyDescent="0.35">
      <c r="A14" s="302"/>
      <c r="B14" s="307"/>
      <c r="C14" s="308"/>
      <c r="D14" s="308"/>
      <c r="E14" s="308"/>
      <c r="F14" s="308"/>
      <c r="G14" s="308"/>
      <c r="H14" s="308"/>
      <c r="I14" s="308"/>
      <c r="J14" s="308"/>
      <c r="K14" s="308"/>
      <c r="L14" s="309"/>
      <c r="M14" s="308"/>
      <c r="N14" s="303"/>
      <c r="O14" s="303"/>
      <c r="P14" s="303"/>
      <c r="Q14" s="303"/>
      <c r="R14" s="303"/>
      <c r="S14" s="311"/>
      <c r="T14" s="311"/>
      <c r="U14" s="311"/>
      <c r="V14" s="311"/>
      <c r="W14" s="311"/>
      <c r="X14" s="311"/>
      <c r="Y14" s="305"/>
      <c r="Z14" s="519"/>
      <c r="AA14" s="312"/>
      <c r="AB14" s="305"/>
      <c r="AC14" s="30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c r="DJ14" s="296"/>
      <c r="DK14" s="296"/>
      <c r="DL14" s="296"/>
      <c r="DM14" s="296"/>
      <c r="DN14" s="296"/>
      <c r="DO14" s="296"/>
      <c r="DP14" s="296"/>
      <c r="DQ14" s="296"/>
      <c r="DR14" s="296"/>
      <c r="DS14" s="296"/>
      <c r="DT14" s="296"/>
      <c r="DU14" s="296"/>
      <c r="DV14" s="296"/>
      <c r="DW14" s="296"/>
      <c r="DX14" s="296"/>
      <c r="DY14" s="296"/>
      <c r="DZ14" s="296"/>
      <c r="EA14" s="296"/>
      <c r="EB14" s="296"/>
      <c r="EC14" s="296"/>
      <c r="ED14" s="296"/>
      <c r="EE14" s="296"/>
      <c r="EF14" s="296"/>
      <c r="EG14" s="296"/>
      <c r="EH14" s="296"/>
      <c r="EI14" s="296"/>
      <c r="EJ14" s="296"/>
      <c r="EK14" s="296"/>
      <c r="EL14" s="296"/>
      <c r="EM14" s="296"/>
      <c r="EN14" s="296"/>
      <c r="EO14" s="296"/>
      <c r="EP14" s="296"/>
      <c r="EQ14" s="296"/>
      <c r="ER14" s="296"/>
      <c r="ES14" s="296"/>
      <c r="ET14" s="296"/>
      <c r="EU14" s="296"/>
      <c r="EV14" s="296"/>
      <c r="EW14" s="296"/>
      <c r="EX14" s="296"/>
      <c r="EY14" s="296"/>
      <c r="EZ14" s="296"/>
      <c r="FA14" s="296"/>
      <c r="FB14" s="296"/>
      <c r="FC14" s="296"/>
      <c r="FD14" s="296"/>
      <c r="FE14" s="296"/>
      <c r="FF14" s="296"/>
      <c r="FG14" s="296"/>
      <c r="FH14" s="296"/>
      <c r="FI14" s="296"/>
      <c r="FJ14" s="296"/>
      <c r="FK14" s="296"/>
      <c r="FL14" s="296"/>
      <c r="FM14" s="296"/>
      <c r="FN14" s="296"/>
      <c r="FO14" s="296"/>
      <c r="FP14" s="296"/>
      <c r="FQ14" s="296"/>
      <c r="FR14" s="296"/>
      <c r="FS14" s="296"/>
      <c r="FT14" s="296"/>
      <c r="FU14" s="296"/>
      <c r="FV14" s="296"/>
      <c r="FW14" s="296"/>
      <c r="FX14" s="296"/>
      <c r="FY14" s="296"/>
      <c r="FZ14" s="296"/>
      <c r="GA14" s="296"/>
      <c r="GB14" s="296"/>
      <c r="GC14" s="296"/>
      <c r="GD14" s="296"/>
      <c r="GE14" s="296"/>
      <c r="GF14" s="296"/>
      <c r="GG14" s="296"/>
      <c r="GH14" s="296"/>
      <c r="GI14" s="296"/>
      <c r="GJ14" s="296"/>
      <c r="GK14" s="296"/>
      <c r="GL14" s="296"/>
      <c r="GM14" s="296"/>
      <c r="GN14" s="296"/>
      <c r="GO14" s="296"/>
      <c r="GP14" s="296"/>
      <c r="GQ14" s="296"/>
      <c r="GR14" s="297"/>
      <c r="GS14" s="297"/>
      <c r="GT14" s="296"/>
      <c r="GU14" s="296"/>
      <c r="GV14" s="296"/>
    </row>
    <row r="15" spans="1:204" x14ac:dyDescent="0.25">
      <c r="A15" s="302"/>
      <c r="B15" s="310"/>
      <c r="C15" s="310"/>
      <c r="D15" s="310"/>
      <c r="E15" s="310"/>
      <c r="F15" s="310"/>
      <c r="G15" s="310"/>
      <c r="H15" s="310"/>
      <c r="I15" s="310"/>
      <c r="J15" s="310"/>
      <c r="K15" s="310"/>
      <c r="L15" s="310"/>
      <c r="M15" s="310"/>
      <c r="N15" s="303"/>
      <c r="O15" s="303"/>
      <c r="P15" s="303"/>
      <c r="Q15" s="310"/>
      <c r="R15" s="314"/>
      <c r="S15" s="309"/>
      <c r="T15" s="309"/>
      <c r="U15" s="309"/>
      <c r="V15" s="309"/>
      <c r="W15" s="309"/>
      <c r="X15" s="309"/>
      <c r="Y15" s="311"/>
      <c r="Z15" s="440"/>
      <c r="AA15" s="519"/>
      <c r="AB15" s="601" t="str">
        <f xml:space="preserve"> IF(AB11&gt;0,"This cost doesn't include the 9 % sales tax","")</f>
        <v/>
      </c>
      <c r="AC15" s="30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7"/>
      <c r="GS15" s="297"/>
      <c r="GT15" s="297"/>
      <c r="GU15" s="297"/>
      <c r="GV15" s="297"/>
    </row>
    <row r="16" spans="1:204" ht="4.5" customHeight="1" x14ac:dyDescent="0.35">
      <c r="A16" s="302"/>
      <c r="B16" s="307"/>
      <c r="C16" s="307"/>
      <c r="D16" s="434"/>
      <c r="E16" s="434"/>
      <c r="F16" s="434"/>
      <c r="G16" s="434"/>
      <c r="H16" s="434"/>
      <c r="I16" s="434"/>
      <c r="J16" s="434"/>
      <c r="K16" s="434"/>
      <c r="L16" s="434"/>
      <c r="M16" s="303"/>
      <c r="N16" s="303"/>
      <c r="O16" s="303"/>
      <c r="P16" s="303"/>
      <c r="Q16" s="310"/>
      <c r="R16" s="314"/>
      <c r="S16" s="309"/>
      <c r="T16" s="309"/>
      <c r="U16" s="309"/>
      <c r="V16" s="309"/>
      <c r="W16" s="309"/>
      <c r="X16" s="309"/>
      <c r="Y16" s="311"/>
      <c r="Z16" s="311"/>
      <c r="AA16" s="315"/>
      <c r="AB16" s="305"/>
      <c r="AC16" s="30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7"/>
      <c r="GS16" s="297"/>
      <c r="GT16" s="297"/>
      <c r="GU16" s="297"/>
      <c r="GV16" s="297"/>
    </row>
    <row r="17" spans="1:204" ht="21" x14ac:dyDescent="0.35">
      <c r="A17" s="316"/>
      <c r="B17" s="317" t="s">
        <v>160</v>
      </c>
      <c r="C17" s="317"/>
      <c r="D17" s="318"/>
      <c r="E17" s="318"/>
      <c r="F17" s="318"/>
      <c r="G17" s="318"/>
      <c r="H17" s="318"/>
      <c r="I17" s="318"/>
      <c r="J17" s="318"/>
      <c r="K17" s="318"/>
      <c r="L17" s="318"/>
      <c r="M17" s="318"/>
      <c r="N17" s="318"/>
      <c r="O17" s="318"/>
      <c r="P17" s="318"/>
      <c r="Q17" s="318"/>
      <c r="R17" s="318"/>
      <c r="S17" s="318"/>
      <c r="T17" s="318"/>
      <c r="U17" s="318"/>
      <c r="V17" s="318"/>
      <c r="W17" s="318"/>
      <c r="X17" s="318"/>
      <c r="Y17" s="319"/>
      <c r="Z17" s="319"/>
      <c r="AA17" s="319"/>
      <c r="AB17" s="319"/>
      <c r="AC17" s="320"/>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7"/>
      <c r="GS17" s="297"/>
      <c r="GT17" s="297"/>
      <c r="GU17" s="297"/>
      <c r="GV17" s="297"/>
    </row>
    <row r="18" spans="1:204" ht="21.75" thickBot="1" x14ac:dyDescent="0.4">
      <c r="A18" s="321"/>
      <c r="B18" s="323" t="s">
        <v>161</v>
      </c>
      <c r="C18" s="322"/>
      <c r="D18" s="323"/>
      <c r="E18" s="324"/>
      <c r="F18" s="324"/>
      <c r="G18" s="324"/>
      <c r="H18" s="324"/>
      <c r="I18" s="324"/>
      <c r="J18" s="324"/>
      <c r="K18" s="324"/>
      <c r="L18" s="324"/>
      <c r="M18" s="324"/>
      <c r="N18" s="324"/>
      <c r="O18" s="324"/>
      <c r="P18" s="324"/>
      <c r="Q18" s="324"/>
      <c r="R18" s="324"/>
      <c r="S18" s="324" t="s">
        <v>162</v>
      </c>
      <c r="T18" s="324"/>
      <c r="U18" s="324"/>
      <c r="V18" s="324"/>
      <c r="W18" s="324"/>
      <c r="X18" s="324"/>
      <c r="Y18" s="325"/>
      <c r="Z18" s="325"/>
      <c r="AA18" s="325"/>
      <c r="AB18" s="325"/>
      <c r="AC18" s="32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7"/>
      <c r="GS18" s="297"/>
      <c r="GT18" s="297"/>
      <c r="GU18" s="297"/>
      <c r="GV18" s="297"/>
    </row>
    <row r="19" spans="1:204" ht="21.75" customHeight="1" thickBot="1" x14ac:dyDescent="0.4">
      <c r="A19" s="321"/>
      <c r="B19" s="413"/>
      <c r="C19" s="327"/>
      <c r="D19" s="693" t="s">
        <v>163</v>
      </c>
      <c r="E19" s="694"/>
      <c r="F19" s="694"/>
      <c r="G19" s="694"/>
      <c r="H19" s="694"/>
      <c r="I19" s="694"/>
      <c r="J19" s="694"/>
      <c r="K19" s="694"/>
      <c r="L19" s="695"/>
      <c r="M19" s="689" t="str">
        <f>IF(COUNTBLANK(B19:B23)&lt;4,"You can't choose more than one answer",IF(COUNTBLANK(B19:B23)=5,"You have to choose an answer",""))</f>
        <v>You have to choose an answer</v>
      </c>
      <c r="N19" s="689"/>
      <c r="O19" s="689"/>
      <c r="P19" s="324"/>
      <c r="Q19" s="324"/>
      <c r="R19" s="324"/>
      <c r="S19" s="701" t="str">
        <f>'Taux anglais'!C9</f>
        <v/>
      </c>
      <c r="T19" s="702"/>
      <c r="U19" s="703"/>
      <c r="V19" s="324"/>
      <c r="W19" s="324"/>
      <c r="X19" s="324"/>
      <c r="Y19" s="325"/>
      <c r="Z19" s="325"/>
      <c r="AA19" s="325"/>
      <c r="AB19" s="325"/>
      <c r="AC19" s="32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7"/>
      <c r="GS19" s="297"/>
      <c r="GT19" s="297"/>
      <c r="GU19" s="297"/>
      <c r="GV19" s="297"/>
    </row>
    <row r="20" spans="1:204" ht="4.5" customHeight="1" thickBot="1" x14ac:dyDescent="0.4">
      <c r="A20" s="321"/>
      <c r="B20" s="412"/>
      <c r="C20" s="327"/>
      <c r="D20" s="328"/>
      <c r="E20" s="328"/>
      <c r="F20" s="328"/>
      <c r="G20" s="328"/>
      <c r="H20" s="328"/>
      <c r="I20" s="328"/>
      <c r="J20" s="328"/>
      <c r="K20" s="328"/>
      <c r="L20" s="328"/>
      <c r="M20" s="689"/>
      <c r="N20" s="689"/>
      <c r="O20" s="689"/>
      <c r="P20" s="324"/>
      <c r="Q20" s="324"/>
      <c r="R20" s="329"/>
      <c r="S20" s="329"/>
      <c r="T20" s="330"/>
      <c r="U20" s="330"/>
      <c r="V20" s="324"/>
      <c r="W20" s="324"/>
      <c r="X20" s="324"/>
      <c r="Y20" s="325"/>
      <c r="Z20" s="325"/>
      <c r="AA20" s="325"/>
      <c r="AB20" s="325"/>
      <c r="AC20" s="32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7"/>
      <c r="GS20" s="297"/>
      <c r="GT20" s="297"/>
      <c r="GU20" s="297"/>
      <c r="GV20" s="297"/>
    </row>
    <row r="21" spans="1:204" ht="21.75" customHeight="1" thickBot="1" x14ac:dyDescent="0.4">
      <c r="A21" s="321"/>
      <c r="B21" s="413"/>
      <c r="C21" s="327"/>
      <c r="D21" s="693" t="s">
        <v>164</v>
      </c>
      <c r="E21" s="694"/>
      <c r="F21" s="694"/>
      <c r="G21" s="694"/>
      <c r="H21" s="694"/>
      <c r="I21" s="694"/>
      <c r="J21" s="694"/>
      <c r="K21" s="694"/>
      <c r="L21" s="695"/>
      <c r="M21" s="689"/>
      <c r="N21" s="689"/>
      <c r="O21" s="689"/>
      <c r="P21" s="324"/>
      <c r="Q21" s="324"/>
      <c r="R21" s="324"/>
      <c r="S21" s="324"/>
      <c r="T21" s="330"/>
      <c r="U21" s="330"/>
      <c r="V21" s="324"/>
      <c r="W21" s="324"/>
      <c r="X21" s="324"/>
      <c r="Y21" s="325"/>
      <c r="Z21" s="325"/>
      <c r="AA21" s="325"/>
      <c r="AB21" s="325"/>
      <c r="AC21" s="32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7"/>
      <c r="GS21" s="297"/>
      <c r="GT21" s="297"/>
      <c r="GU21" s="297"/>
      <c r="GV21" s="297"/>
    </row>
    <row r="22" spans="1:204" ht="4.5" customHeight="1" thickBot="1" x14ac:dyDescent="0.4">
      <c r="A22" s="321"/>
      <c r="B22" s="412"/>
      <c r="C22" s="327"/>
      <c r="D22" s="328"/>
      <c r="E22" s="328"/>
      <c r="F22" s="328"/>
      <c r="G22" s="328"/>
      <c r="H22" s="328"/>
      <c r="I22" s="328"/>
      <c r="J22" s="328"/>
      <c r="K22" s="328"/>
      <c r="L22" s="328"/>
      <c r="M22" s="689"/>
      <c r="N22" s="689"/>
      <c r="O22" s="689"/>
      <c r="P22" s="324"/>
      <c r="Q22" s="324"/>
      <c r="R22" s="324"/>
      <c r="S22" s="324"/>
      <c r="T22" s="330"/>
      <c r="U22" s="330"/>
      <c r="V22" s="324"/>
      <c r="W22" s="324"/>
      <c r="X22" s="324"/>
      <c r="Y22" s="325"/>
      <c r="Z22" s="325"/>
      <c r="AA22" s="325"/>
      <c r="AB22" s="325"/>
      <c r="AC22" s="32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7"/>
      <c r="GS22" s="297"/>
      <c r="GT22" s="297"/>
      <c r="GU22" s="297"/>
      <c r="GV22" s="297"/>
    </row>
    <row r="23" spans="1:204" ht="21.75" customHeight="1" thickBot="1" x14ac:dyDescent="0.4">
      <c r="A23" s="321"/>
      <c r="B23" s="413"/>
      <c r="C23" s="327"/>
      <c r="D23" s="693" t="s">
        <v>165</v>
      </c>
      <c r="E23" s="694"/>
      <c r="F23" s="694"/>
      <c r="G23" s="694"/>
      <c r="H23" s="694"/>
      <c r="I23" s="694"/>
      <c r="J23" s="694"/>
      <c r="K23" s="694"/>
      <c r="L23" s="695"/>
      <c r="M23" s="689"/>
      <c r="N23" s="689"/>
      <c r="O23" s="689"/>
      <c r="P23" s="324"/>
      <c r="Q23" s="324"/>
      <c r="R23" s="324"/>
      <c r="S23" s="324"/>
      <c r="T23" s="330"/>
      <c r="U23" s="330"/>
      <c r="V23" s="324"/>
      <c r="W23" s="324"/>
      <c r="X23" s="324"/>
      <c r="Y23" s="325"/>
      <c r="Z23" s="325"/>
      <c r="AA23" s="331" t="s">
        <v>158</v>
      </c>
      <c r="AB23" s="458">
        <f>IF(AND(M19="",V9=""),'Taux anglais'!O11,0)</f>
        <v>0</v>
      </c>
      <c r="AC23" s="32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7"/>
      <c r="GS23" s="297"/>
      <c r="GT23" s="297"/>
      <c r="GU23" s="297"/>
      <c r="GV23" s="297"/>
    </row>
    <row r="24" spans="1:204" ht="4.5" customHeight="1" thickBot="1" x14ac:dyDescent="0.4">
      <c r="A24" s="321"/>
      <c r="B24" s="327"/>
      <c r="C24" s="327"/>
      <c r="D24" s="328"/>
      <c r="E24" s="328"/>
      <c r="F24" s="328"/>
      <c r="G24" s="328"/>
      <c r="H24" s="328"/>
      <c r="I24" s="328"/>
      <c r="J24" s="328"/>
      <c r="K24" s="328"/>
      <c r="L24" s="328"/>
      <c r="M24" s="324"/>
      <c r="N24" s="324"/>
      <c r="O24" s="324"/>
      <c r="P24" s="324"/>
      <c r="Q24" s="324"/>
      <c r="R24" s="324"/>
      <c r="S24" s="324"/>
      <c r="T24" s="330"/>
      <c r="U24" s="330"/>
      <c r="V24" s="324"/>
      <c r="W24" s="324"/>
      <c r="X24" s="324"/>
      <c r="Y24" s="325"/>
      <c r="Z24" s="325"/>
      <c r="AA24" s="331"/>
      <c r="AB24" s="333"/>
      <c r="AC24" s="32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7"/>
      <c r="GS24" s="297"/>
      <c r="GT24" s="297"/>
      <c r="GU24" s="297"/>
      <c r="GV24" s="297"/>
    </row>
    <row r="25" spans="1:204" ht="22.5" customHeight="1" thickBot="1" x14ac:dyDescent="0.3">
      <c r="A25" s="321"/>
      <c r="B25" s="324"/>
      <c r="C25" s="324"/>
      <c r="D25" s="708" t="str">
        <f>IF('Taux anglais'!L12=TRUE,"To select a Dental Care Insurance, you must select a Health Insurance",IF('Taux anglais'!L$11=FALSE,"To select Enhanced Coverage (Option 2) in Dental Care, you must select Coverage (Module B or  C) in Health Insurance",""))</f>
        <v>To select a Dental Care Insurance, you must select a Health Insurance</v>
      </c>
      <c r="E25" s="708"/>
      <c r="F25" s="708"/>
      <c r="G25" s="708"/>
      <c r="H25" s="708"/>
      <c r="I25" s="708"/>
      <c r="J25" s="708"/>
      <c r="K25" s="708"/>
      <c r="L25" s="708"/>
      <c r="M25" s="708"/>
      <c r="N25" s="708"/>
      <c r="O25" s="708"/>
      <c r="P25" s="708"/>
      <c r="Q25" s="708"/>
      <c r="R25" s="324"/>
      <c r="S25" s="324"/>
      <c r="T25" s="324"/>
      <c r="U25" s="324"/>
      <c r="V25" s="324"/>
      <c r="W25" s="324"/>
      <c r="X25" s="324"/>
      <c r="Y25" s="325"/>
      <c r="Z25" s="325"/>
      <c r="AA25" s="331" t="s">
        <v>159</v>
      </c>
      <c r="AB25" s="332">
        <f>26*AB23</f>
        <v>0</v>
      </c>
      <c r="AC25" s="32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7"/>
      <c r="GS25" s="297"/>
      <c r="GT25" s="297"/>
      <c r="GU25" s="297"/>
      <c r="GV25" s="297"/>
    </row>
    <row r="26" spans="1:204" ht="15.75" customHeight="1" x14ac:dyDescent="0.25">
      <c r="A26" s="321"/>
      <c r="B26" s="324"/>
      <c r="C26" s="324"/>
      <c r="D26" s="708"/>
      <c r="E26" s="708"/>
      <c r="F26" s="708"/>
      <c r="G26" s="708"/>
      <c r="H26" s="708"/>
      <c r="I26" s="708"/>
      <c r="J26" s="708"/>
      <c r="K26" s="708"/>
      <c r="L26" s="708"/>
      <c r="M26" s="708"/>
      <c r="N26" s="708"/>
      <c r="O26" s="708"/>
      <c r="P26" s="708"/>
      <c r="Q26" s="708"/>
      <c r="R26" s="324"/>
      <c r="S26" s="324"/>
      <c r="T26" s="324"/>
      <c r="U26" s="324"/>
      <c r="V26" s="324"/>
      <c r="W26" s="324"/>
      <c r="X26" s="324"/>
      <c r="Y26" s="325"/>
      <c r="Z26" s="325"/>
      <c r="AA26" s="331"/>
      <c r="AB26" s="602" t="str">
        <f xml:space="preserve"> IF(AB23&gt;0,"This cost doesn't include the 9 % sales tax","")</f>
        <v/>
      </c>
      <c r="AC26" s="32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7"/>
      <c r="GS26" s="297"/>
      <c r="GT26" s="297"/>
      <c r="GU26" s="297"/>
      <c r="GV26" s="297"/>
    </row>
    <row r="27" spans="1:204" ht="4.5" customHeight="1" x14ac:dyDescent="0.25">
      <c r="A27" s="334"/>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6"/>
      <c r="Z27" s="336" t="s">
        <v>210</v>
      </c>
      <c r="AA27" s="336"/>
      <c r="AB27" s="336"/>
      <c r="AC27" s="337"/>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7"/>
      <c r="GS27" s="297"/>
      <c r="GT27" s="297"/>
      <c r="GU27" s="297"/>
      <c r="GV27" s="297"/>
    </row>
    <row r="28" spans="1:204" ht="15.75" thickBot="1" x14ac:dyDescent="0.3">
      <c r="A28" s="298"/>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38"/>
      <c r="Z28" s="338"/>
      <c r="AA28" s="338"/>
      <c r="AB28" s="338"/>
      <c r="AC28" s="301"/>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7"/>
      <c r="GS28" s="297"/>
      <c r="GT28" s="297"/>
      <c r="GU28" s="297"/>
      <c r="GV28" s="297"/>
    </row>
    <row r="29" spans="1:204" ht="21.75" customHeight="1" thickBot="1" x14ac:dyDescent="0.4">
      <c r="A29" s="302"/>
      <c r="B29" s="339" t="s">
        <v>166</v>
      </c>
      <c r="C29" s="339"/>
      <c r="D29" s="303"/>
      <c r="E29" s="303"/>
      <c r="F29" s="340"/>
      <c r="G29" s="340"/>
      <c r="H29" s="340"/>
      <c r="I29" s="340"/>
      <c r="J29" s="340"/>
      <c r="K29" s="303"/>
      <c r="L29" s="303"/>
      <c r="M29" s="303"/>
      <c r="N29" s="303"/>
      <c r="O29" s="440"/>
      <c r="P29" s="441"/>
      <c r="Q29" s="441"/>
      <c r="R29" s="441"/>
      <c r="S29" s="441"/>
      <c r="T29" s="564"/>
      <c r="U29" s="454" t="s">
        <v>313</v>
      </c>
      <c r="V29" s="423">
        <f>IF(COUNTBLANK(B34:B42)=8,'Taux anglais'!G27,0)</f>
        <v>0</v>
      </c>
      <c r="W29" s="440" t="s">
        <v>101</v>
      </c>
      <c r="X29" s="303"/>
      <c r="Y29" s="311"/>
      <c r="Z29" s="311"/>
      <c r="AA29" s="311"/>
      <c r="AB29" s="311"/>
      <c r="AC29" s="30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7"/>
      <c r="GS29" s="297"/>
      <c r="GT29" s="297"/>
      <c r="GU29" s="297"/>
      <c r="GV29" s="297"/>
    </row>
    <row r="30" spans="1:204" ht="15" customHeight="1" x14ac:dyDescent="0.25">
      <c r="A30" s="302"/>
      <c r="B30" s="456" t="s">
        <v>167</v>
      </c>
      <c r="C30" s="456"/>
      <c r="D30" s="456"/>
      <c r="E30" s="456"/>
      <c r="F30" s="456"/>
      <c r="G30" s="456"/>
      <c r="H30" s="456"/>
      <c r="I30" s="456"/>
      <c r="J30" s="456"/>
      <c r="K30" s="456"/>
      <c r="L30" s="456"/>
      <c r="M30" s="456"/>
      <c r="N30" s="456"/>
      <c r="O30" s="456"/>
      <c r="P30" s="453"/>
      <c r="Q30" s="288"/>
      <c r="R30" s="288"/>
      <c r="S30" s="374"/>
      <c r="T30" s="565"/>
      <c r="U30" s="440" t="s">
        <v>101</v>
      </c>
      <c r="V30" s="303"/>
      <c r="W30" s="440" t="s">
        <v>101</v>
      </c>
      <c r="X30" s="303"/>
      <c r="Y30" s="311"/>
      <c r="Z30" s="311"/>
      <c r="AA30" s="311"/>
      <c r="AB30" s="311"/>
      <c r="AC30" s="30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c r="EO30" s="296"/>
      <c r="EP30" s="296"/>
      <c r="EQ30" s="296"/>
      <c r="ER30" s="296"/>
      <c r="ES30" s="296"/>
      <c r="ET30" s="296"/>
      <c r="EU30" s="296"/>
      <c r="EV30" s="296"/>
      <c r="EW30" s="296"/>
      <c r="EX30" s="296"/>
      <c r="EY30" s="296"/>
      <c r="EZ30" s="296"/>
      <c r="FA30" s="296"/>
      <c r="FB30" s="296"/>
      <c r="FC30" s="296"/>
      <c r="FD30" s="296"/>
      <c r="FE30" s="296"/>
      <c r="FF30" s="296"/>
      <c r="FG30" s="296"/>
      <c r="FH30" s="296"/>
      <c r="FI30" s="296"/>
      <c r="FJ30" s="296"/>
      <c r="FK30" s="296"/>
      <c r="FL30" s="296"/>
      <c r="FM30" s="296"/>
      <c r="FN30" s="296"/>
      <c r="FO30" s="296"/>
      <c r="FP30" s="296"/>
      <c r="FQ30" s="296"/>
      <c r="FR30" s="296"/>
      <c r="FS30" s="296"/>
      <c r="FT30" s="296"/>
      <c r="FU30" s="296"/>
      <c r="FV30" s="296"/>
      <c r="FW30" s="296"/>
      <c r="FX30" s="296"/>
      <c r="FY30" s="296"/>
      <c r="FZ30" s="296"/>
      <c r="GA30" s="296"/>
      <c r="GB30" s="296"/>
      <c r="GC30" s="296"/>
      <c r="GD30" s="296"/>
      <c r="GE30" s="296"/>
      <c r="GF30" s="296"/>
      <c r="GG30" s="296"/>
      <c r="GH30" s="296"/>
      <c r="GI30" s="296"/>
      <c r="GJ30" s="296"/>
      <c r="GK30" s="296"/>
      <c r="GL30" s="296"/>
      <c r="GM30" s="296"/>
      <c r="GN30" s="296"/>
      <c r="GO30" s="296"/>
      <c r="GP30" s="296"/>
      <c r="GQ30" s="296"/>
      <c r="GR30" s="297"/>
      <c r="GS30" s="297"/>
      <c r="GT30" s="297"/>
      <c r="GU30" s="297"/>
      <c r="GV30" s="297"/>
    </row>
    <row r="31" spans="1:204" x14ac:dyDescent="0.25">
      <c r="A31" s="302"/>
      <c r="B31" s="341" t="s">
        <v>168</v>
      </c>
      <c r="C31" s="341"/>
      <c r="D31" s="303"/>
      <c r="E31" s="303"/>
      <c r="F31" s="303"/>
      <c r="G31" s="303"/>
      <c r="H31" s="303"/>
      <c r="I31" s="303"/>
      <c r="J31" s="303"/>
      <c r="K31" s="303"/>
      <c r="L31" s="303"/>
      <c r="M31" s="303"/>
      <c r="N31" s="303"/>
      <c r="O31" s="303"/>
      <c r="P31" s="311"/>
      <c r="Q31" s="311"/>
      <c r="R31" s="311"/>
      <c r="S31" s="311"/>
      <c r="T31" s="566"/>
      <c r="U31" s="343"/>
      <c r="V31" s="311"/>
      <c r="W31" s="440" t="s">
        <v>101</v>
      </c>
      <c r="X31" s="303"/>
      <c r="Y31" s="311"/>
      <c r="Z31" s="311"/>
      <c r="AA31" s="311"/>
      <c r="AB31" s="311"/>
      <c r="AC31" s="30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296"/>
      <c r="ES31" s="296"/>
      <c r="ET31" s="296"/>
      <c r="EU31" s="296"/>
      <c r="EV31" s="296"/>
      <c r="EW31" s="296"/>
      <c r="EX31" s="296"/>
      <c r="EY31" s="296"/>
      <c r="EZ31" s="296"/>
      <c r="FA31" s="296"/>
      <c r="FB31" s="296"/>
      <c r="FC31" s="296"/>
      <c r="FD31" s="296"/>
      <c r="FE31" s="296"/>
      <c r="FF31" s="296"/>
      <c r="FG31" s="296"/>
      <c r="FH31" s="296"/>
      <c r="FI31" s="296"/>
      <c r="FJ31" s="296"/>
      <c r="FK31" s="296"/>
      <c r="FL31" s="296"/>
      <c r="FM31" s="296"/>
      <c r="FN31" s="296"/>
      <c r="FO31" s="296"/>
      <c r="FP31" s="296"/>
      <c r="FQ31" s="296"/>
      <c r="FR31" s="296"/>
      <c r="FS31" s="296"/>
      <c r="FT31" s="296"/>
      <c r="FU31" s="296"/>
      <c r="FV31" s="296"/>
      <c r="FW31" s="296"/>
      <c r="FX31" s="296"/>
      <c r="FY31" s="296"/>
      <c r="FZ31" s="296"/>
      <c r="GA31" s="296"/>
      <c r="GB31" s="296"/>
      <c r="GC31" s="296"/>
      <c r="GD31" s="296"/>
      <c r="GE31" s="296"/>
      <c r="GF31" s="296"/>
      <c r="GG31" s="296"/>
      <c r="GH31" s="296"/>
      <c r="GI31" s="296"/>
      <c r="GJ31" s="296"/>
      <c r="GK31" s="296"/>
      <c r="GL31" s="296"/>
      <c r="GM31" s="296"/>
      <c r="GN31" s="296"/>
      <c r="GO31" s="296"/>
      <c r="GP31" s="296"/>
      <c r="GQ31" s="296"/>
      <c r="GR31" s="297"/>
      <c r="GS31" s="297"/>
      <c r="GT31" s="297"/>
      <c r="GU31" s="297"/>
      <c r="GV31" s="297"/>
    </row>
    <row r="32" spans="1:204" ht="1.1499999999999999" customHeight="1" x14ac:dyDescent="0.25">
      <c r="A32" s="302"/>
      <c r="B32" s="440" t="s">
        <v>101</v>
      </c>
      <c r="C32" s="440" t="s">
        <v>101</v>
      </c>
      <c r="D32" s="440" t="s">
        <v>101</v>
      </c>
      <c r="E32" s="440" t="s">
        <v>101</v>
      </c>
      <c r="F32" s="440" t="s">
        <v>101</v>
      </c>
      <c r="G32" s="440" t="s">
        <v>101</v>
      </c>
      <c r="H32" s="440" t="s">
        <v>101</v>
      </c>
      <c r="I32" s="440" t="s">
        <v>101</v>
      </c>
      <c r="J32" s="440" t="s">
        <v>101</v>
      </c>
      <c r="K32" s="440" t="s">
        <v>101</v>
      </c>
      <c r="L32" s="440" t="s">
        <v>101</v>
      </c>
      <c r="M32" s="440" t="s">
        <v>101</v>
      </c>
      <c r="N32" s="440" t="s">
        <v>101</v>
      </c>
      <c r="O32" s="440" t="s">
        <v>101</v>
      </c>
      <c r="P32" s="311"/>
      <c r="Q32" s="311"/>
      <c r="R32" s="311"/>
      <c r="S32" s="311"/>
      <c r="T32" s="567"/>
      <c r="U32" s="440" t="s">
        <v>101</v>
      </c>
      <c r="V32" s="440" t="s">
        <v>101</v>
      </c>
      <c r="W32" s="440" t="s">
        <v>101</v>
      </c>
      <c r="X32" s="440" t="s">
        <v>101</v>
      </c>
      <c r="Y32" s="311"/>
      <c r="Z32" s="311"/>
      <c r="AA32" s="311"/>
      <c r="AB32" s="311"/>
      <c r="AC32" s="306"/>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297"/>
      <c r="BR32" s="297"/>
      <c r="BS32" s="297"/>
      <c r="BT32" s="297"/>
      <c r="BU32" s="297"/>
      <c r="BV32" s="297"/>
      <c r="BW32" s="297"/>
      <c r="BX32" s="297"/>
      <c r="BY32" s="297"/>
      <c r="BZ32" s="297"/>
      <c r="CA32" s="297"/>
      <c r="CB32" s="297"/>
      <c r="CC32" s="297"/>
      <c r="CD32" s="297"/>
      <c r="CE32" s="297"/>
      <c r="CF32" s="297"/>
      <c r="CG32" s="297"/>
      <c r="CH32" s="297"/>
      <c r="CI32" s="297"/>
      <c r="CJ32" s="297"/>
      <c r="CK32" s="297"/>
      <c r="CL32" s="297"/>
      <c r="CM32" s="297"/>
      <c r="CN32" s="297"/>
      <c r="CO32" s="297"/>
      <c r="CP32" s="297"/>
      <c r="CQ32" s="297"/>
      <c r="CR32" s="297"/>
      <c r="CS32" s="297"/>
      <c r="CT32" s="297"/>
      <c r="CU32" s="297"/>
      <c r="CV32" s="297"/>
      <c r="CW32" s="297"/>
      <c r="CX32" s="297"/>
      <c r="CY32" s="297"/>
      <c r="CZ32" s="297"/>
      <c r="DA32" s="297"/>
      <c r="DB32" s="297"/>
      <c r="DC32" s="297"/>
      <c r="DD32" s="297"/>
      <c r="DE32" s="297"/>
      <c r="DF32" s="297"/>
      <c r="DG32" s="297"/>
      <c r="DH32" s="297"/>
      <c r="DI32" s="297"/>
      <c r="DJ32" s="297"/>
      <c r="DK32" s="297"/>
      <c r="DL32" s="297"/>
      <c r="DM32" s="297"/>
      <c r="DN32" s="297"/>
      <c r="DO32" s="297"/>
      <c r="DP32" s="297"/>
      <c r="DQ32" s="297"/>
      <c r="DR32" s="297"/>
      <c r="DS32" s="297"/>
      <c r="DT32" s="297"/>
      <c r="DU32" s="297"/>
      <c r="DV32" s="297"/>
      <c r="DW32" s="297"/>
      <c r="DX32" s="297"/>
      <c r="DY32" s="297"/>
      <c r="DZ32" s="297"/>
      <c r="EA32" s="297"/>
      <c r="EB32" s="297"/>
      <c r="EC32" s="297"/>
      <c r="ED32" s="297"/>
      <c r="EE32" s="297"/>
      <c r="EF32" s="297"/>
      <c r="EG32" s="297"/>
      <c r="EH32" s="297"/>
      <c r="EI32" s="297"/>
      <c r="EJ32" s="297"/>
      <c r="EK32" s="297"/>
      <c r="EL32" s="297"/>
      <c r="EM32" s="297"/>
      <c r="EN32" s="297"/>
      <c r="EO32" s="297"/>
      <c r="EP32" s="297"/>
      <c r="EQ32" s="297"/>
      <c r="ER32" s="297"/>
      <c r="ES32" s="297"/>
      <c r="ET32" s="297"/>
      <c r="EU32" s="297"/>
      <c r="EV32" s="297"/>
      <c r="EW32" s="297"/>
      <c r="EX32" s="297"/>
      <c r="EY32" s="297"/>
      <c r="EZ32" s="297"/>
      <c r="FA32" s="297"/>
      <c r="FB32" s="297"/>
      <c r="FC32" s="297"/>
      <c r="FD32" s="297"/>
      <c r="FE32" s="297"/>
      <c r="FF32" s="297"/>
      <c r="FG32" s="297"/>
      <c r="FH32" s="297"/>
      <c r="FI32" s="297"/>
      <c r="FJ32" s="297"/>
      <c r="FK32" s="297"/>
      <c r="FL32" s="297"/>
      <c r="FM32" s="297"/>
      <c r="FN32" s="297"/>
      <c r="FO32" s="297"/>
      <c r="FP32" s="297"/>
      <c r="FQ32" s="297"/>
      <c r="FR32" s="297"/>
      <c r="FS32" s="297"/>
      <c r="FT32" s="297"/>
      <c r="FU32" s="297"/>
      <c r="FV32" s="297"/>
      <c r="FW32" s="297"/>
      <c r="FX32" s="297"/>
      <c r="FY32" s="297"/>
      <c r="FZ32" s="297"/>
      <c r="GA32" s="297"/>
      <c r="GB32" s="297"/>
      <c r="GC32" s="297"/>
      <c r="GD32" s="297"/>
      <c r="GE32" s="297"/>
      <c r="GF32" s="297"/>
      <c r="GG32" s="297"/>
      <c r="GH32" s="297"/>
      <c r="GI32" s="297"/>
      <c r="GJ32" s="297"/>
      <c r="GK32" s="297"/>
      <c r="GL32" s="297"/>
      <c r="GM32" s="297"/>
      <c r="GN32" s="297"/>
      <c r="GO32" s="297"/>
      <c r="GP32" s="297"/>
      <c r="GQ32" s="297"/>
      <c r="GR32" s="297"/>
      <c r="GS32" s="297"/>
      <c r="GT32" s="297"/>
      <c r="GU32" s="297"/>
      <c r="GV32" s="297"/>
    </row>
    <row r="33" spans="1:204" ht="4.5" customHeight="1" thickBot="1" x14ac:dyDescent="0.3">
      <c r="A33" s="302"/>
      <c r="B33" s="417"/>
      <c r="C33" s="310"/>
      <c r="D33" s="341"/>
      <c r="E33" s="341"/>
      <c r="F33" s="303"/>
      <c r="G33" s="303"/>
      <c r="H33" s="303"/>
      <c r="I33" s="303"/>
      <c r="J33" s="303"/>
      <c r="K33" s="303"/>
      <c r="L33" s="303"/>
      <c r="M33" s="303"/>
      <c r="N33" s="311"/>
      <c r="O33" s="303"/>
      <c r="P33" s="311"/>
      <c r="Q33" s="311"/>
      <c r="R33" s="311"/>
      <c r="S33" s="311"/>
      <c r="T33" s="567"/>
      <c r="U33" s="311"/>
      <c r="V33" s="311"/>
      <c r="W33" s="440" t="s">
        <v>101</v>
      </c>
      <c r="X33" s="311"/>
      <c r="Y33" s="311"/>
      <c r="Z33" s="311"/>
      <c r="AA33" s="311"/>
      <c r="AB33" s="311"/>
      <c r="AC33" s="306"/>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R33" s="297"/>
      <c r="BS33" s="297"/>
      <c r="BT33" s="297"/>
      <c r="BU33" s="297"/>
      <c r="BV33" s="297"/>
      <c r="BW33" s="297"/>
      <c r="BX33" s="297"/>
      <c r="BY33" s="297"/>
      <c r="BZ33" s="297"/>
      <c r="CA33" s="297"/>
      <c r="CB33" s="297"/>
      <c r="CC33" s="297"/>
      <c r="CD33" s="297"/>
      <c r="CE33" s="297"/>
      <c r="CF33" s="297"/>
      <c r="CG33" s="297"/>
      <c r="CH33" s="297"/>
      <c r="CI33" s="297"/>
      <c r="CJ33" s="297"/>
      <c r="CK33" s="297"/>
      <c r="CL33" s="297"/>
      <c r="CM33" s="297"/>
      <c r="CN33" s="297"/>
      <c r="CO33" s="297"/>
      <c r="CP33" s="297"/>
      <c r="CQ33" s="297"/>
      <c r="CR33" s="297"/>
      <c r="CS33" s="297"/>
      <c r="CT33" s="297"/>
      <c r="CU33" s="297"/>
      <c r="CV33" s="297"/>
      <c r="CW33" s="297"/>
      <c r="CX33" s="297"/>
      <c r="CY33" s="297"/>
      <c r="CZ33" s="297"/>
      <c r="DA33" s="297"/>
      <c r="DB33" s="297"/>
      <c r="DC33" s="297"/>
      <c r="DD33" s="297"/>
      <c r="DE33" s="297"/>
      <c r="DF33" s="297"/>
      <c r="DG33" s="297"/>
      <c r="DH33" s="297"/>
      <c r="DI33" s="297"/>
      <c r="DJ33" s="297"/>
      <c r="DK33" s="297"/>
      <c r="DL33" s="297"/>
      <c r="DM33" s="297"/>
      <c r="DN33" s="297"/>
      <c r="DO33" s="297"/>
      <c r="DP33" s="297"/>
      <c r="DQ33" s="297"/>
      <c r="DR33" s="297"/>
      <c r="DS33" s="297"/>
      <c r="DT33" s="297"/>
      <c r="DU33" s="297"/>
      <c r="DV33" s="297"/>
      <c r="DW33" s="297"/>
      <c r="DX33" s="297"/>
      <c r="DY33" s="297"/>
      <c r="DZ33" s="297"/>
      <c r="EA33" s="297"/>
      <c r="EB33" s="297"/>
      <c r="EC33" s="297"/>
      <c r="ED33" s="297"/>
      <c r="EE33" s="297"/>
      <c r="EF33" s="297"/>
      <c r="EG33" s="297"/>
      <c r="EH33" s="297"/>
      <c r="EI33" s="297"/>
      <c r="EJ33" s="297"/>
      <c r="EK33" s="297"/>
      <c r="EL33" s="297"/>
      <c r="EM33" s="297"/>
      <c r="EN33" s="297"/>
      <c r="EO33" s="297"/>
      <c r="EP33" s="297"/>
      <c r="EQ33" s="297"/>
      <c r="ER33" s="297"/>
      <c r="ES33" s="297"/>
      <c r="ET33" s="297"/>
      <c r="EU33" s="297"/>
      <c r="EV33" s="297"/>
      <c r="EW33" s="297"/>
      <c r="EX33" s="297"/>
      <c r="EY33" s="297"/>
      <c r="EZ33" s="297"/>
      <c r="FA33" s="297"/>
      <c r="FB33" s="297"/>
      <c r="FC33" s="297"/>
      <c r="FD33" s="297"/>
      <c r="FE33" s="297"/>
      <c r="FF33" s="297"/>
      <c r="FG33" s="297"/>
      <c r="FH33" s="297"/>
      <c r="FI33" s="297"/>
      <c r="FJ33" s="297"/>
      <c r="FK33" s="297"/>
      <c r="FL33" s="297"/>
      <c r="FM33" s="297"/>
      <c r="FN33" s="297"/>
      <c r="FO33" s="297"/>
      <c r="FP33" s="297"/>
      <c r="FQ33" s="297"/>
      <c r="FR33" s="297"/>
      <c r="FS33" s="297"/>
      <c r="FT33" s="297"/>
      <c r="FU33" s="297"/>
      <c r="FV33" s="297"/>
      <c r="FW33" s="297"/>
      <c r="FX33" s="297"/>
      <c r="FY33" s="297"/>
      <c r="FZ33" s="297"/>
      <c r="GA33" s="297"/>
      <c r="GB33" s="297"/>
      <c r="GC33" s="297"/>
      <c r="GD33" s="297"/>
      <c r="GE33" s="297"/>
      <c r="GF33" s="297"/>
      <c r="GG33" s="297"/>
      <c r="GH33" s="297"/>
      <c r="GI33" s="297"/>
      <c r="GJ33" s="297"/>
      <c r="GK33" s="297"/>
      <c r="GL33" s="297"/>
      <c r="GM33" s="297"/>
      <c r="GN33" s="297"/>
      <c r="GO33" s="297"/>
      <c r="GP33" s="297"/>
      <c r="GQ33" s="297"/>
      <c r="GR33" s="297"/>
      <c r="GS33" s="297"/>
      <c r="GT33" s="297"/>
      <c r="GU33" s="297"/>
      <c r="GV33" s="297"/>
    </row>
    <row r="34" spans="1:204" ht="21.75" customHeight="1" thickBot="1" x14ac:dyDescent="0.3">
      <c r="A34" s="302"/>
      <c r="B34" s="413"/>
      <c r="C34" s="310"/>
      <c r="D34" s="683" t="str">
        <f>'Taux anglais'!B32</f>
        <v>From Laval University union</v>
      </c>
      <c r="E34" s="684"/>
      <c r="F34" s="684"/>
      <c r="G34" s="684"/>
      <c r="H34" s="684"/>
      <c r="I34" s="684"/>
      <c r="J34" s="684"/>
      <c r="K34" s="684"/>
      <c r="L34" s="684"/>
      <c r="M34" s="684"/>
      <c r="N34" s="685"/>
      <c r="O34" s="440" t="s">
        <v>101</v>
      </c>
      <c r="P34" s="357"/>
      <c r="Q34" s="357"/>
      <c r="R34" s="311"/>
      <c r="S34" s="311"/>
      <c r="T34" s="564"/>
      <c r="U34" s="360" t="s">
        <v>314</v>
      </c>
      <c r="V34" s="424"/>
      <c r="W34" s="440" t="s">
        <v>101</v>
      </c>
      <c r="X34" s="311"/>
      <c r="Y34" s="311"/>
      <c r="Z34" s="311"/>
      <c r="AA34" s="311"/>
      <c r="AB34" s="311"/>
      <c r="AC34" s="30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296"/>
      <c r="FF34" s="296"/>
      <c r="FG34" s="296"/>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296"/>
      <c r="GQ34" s="296"/>
      <c r="GR34" s="297"/>
      <c r="GS34" s="297"/>
      <c r="GT34" s="297"/>
      <c r="GU34" s="297"/>
      <c r="GV34" s="297"/>
    </row>
    <row r="35" spans="1:204" ht="4.5" customHeight="1" thickBot="1" x14ac:dyDescent="0.3">
      <c r="A35" s="302"/>
      <c r="B35" s="417"/>
      <c r="C35" s="310"/>
      <c r="D35" s="341"/>
      <c r="E35" s="341"/>
      <c r="F35" s="303"/>
      <c r="G35" s="303"/>
      <c r="H35" s="303"/>
      <c r="I35" s="303"/>
      <c r="J35" s="303"/>
      <c r="K35" s="303"/>
      <c r="L35" s="303"/>
      <c r="M35" s="303"/>
      <c r="N35" s="311"/>
      <c r="O35" s="357"/>
      <c r="P35" s="357"/>
      <c r="Q35" s="357"/>
      <c r="R35" s="311"/>
      <c r="S35" s="311"/>
      <c r="T35" s="311"/>
      <c r="U35" s="311"/>
      <c r="V35" s="311"/>
      <c r="W35" s="311"/>
      <c r="X35" s="311"/>
      <c r="Y35" s="311"/>
      <c r="Z35" s="303"/>
      <c r="AA35" s="303"/>
      <c r="AB35" s="311"/>
      <c r="AC35" s="306"/>
      <c r="AD35" s="297"/>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c r="EO35" s="296"/>
      <c r="EP35" s="296"/>
      <c r="EQ35" s="296"/>
      <c r="ER35" s="296"/>
      <c r="ES35" s="296"/>
      <c r="ET35" s="296"/>
      <c r="EU35" s="296"/>
      <c r="EV35" s="296"/>
      <c r="EW35" s="296"/>
      <c r="EX35" s="296"/>
      <c r="EY35" s="296"/>
      <c r="EZ35" s="296"/>
      <c r="FA35" s="296"/>
      <c r="FB35" s="296"/>
      <c r="FC35" s="296"/>
      <c r="FD35" s="296"/>
      <c r="FE35" s="296"/>
      <c r="FF35" s="296"/>
      <c r="FG35" s="296"/>
      <c r="FH35" s="296"/>
      <c r="FI35" s="296"/>
      <c r="FJ35" s="296"/>
      <c r="FK35" s="296"/>
      <c r="FL35" s="296"/>
      <c r="FM35" s="296"/>
      <c r="FN35" s="296"/>
      <c r="FO35" s="296"/>
      <c r="FP35" s="296"/>
      <c r="FQ35" s="296"/>
      <c r="FR35" s="296"/>
      <c r="FS35" s="296"/>
      <c r="FT35" s="296"/>
      <c r="FU35" s="296"/>
      <c r="FV35" s="296"/>
      <c r="FW35" s="296"/>
      <c r="FX35" s="296"/>
      <c r="FY35" s="296"/>
      <c r="FZ35" s="296"/>
      <c r="GA35" s="296"/>
      <c r="GB35" s="296"/>
      <c r="GC35" s="296"/>
      <c r="GD35" s="296"/>
      <c r="GE35" s="296"/>
      <c r="GF35" s="296"/>
      <c r="GG35" s="296"/>
      <c r="GH35" s="296"/>
      <c r="GI35" s="296"/>
      <c r="GJ35" s="296"/>
      <c r="GK35" s="296"/>
      <c r="GL35" s="296"/>
      <c r="GM35" s="296"/>
      <c r="GN35" s="296"/>
      <c r="GO35" s="296"/>
      <c r="GP35" s="296"/>
      <c r="GQ35" s="296"/>
      <c r="GR35" s="297"/>
      <c r="GS35" s="297"/>
      <c r="GT35" s="297"/>
      <c r="GU35" s="297"/>
      <c r="GV35" s="297"/>
    </row>
    <row r="36" spans="1:204" ht="21.75" customHeight="1" thickBot="1" x14ac:dyDescent="0.3">
      <c r="A36" s="302"/>
      <c r="B36" s="413"/>
      <c r="C36" s="310"/>
      <c r="D36" s="683" t="str">
        <f>'Taux anglais'!B33</f>
        <v>From LaSalle College union</v>
      </c>
      <c r="E36" s="684"/>
      <c r="F36" s="684"/>
      <c r="G36" s="684"/>
      <c r="H36" s="684"/>
      <c r="I36" s="684"/>
      <c r="J36" s="684"/>
      <c r="K36" s="684"/>
      <c r="L36" s="684"/>
      <c r="M36" s="684"/>
      <c r="N36" s="685"/>
      <c r="O36" s="749" t="str">
        <f>IF(COUNTBLANK(B34:B42)&lt;8,"You can't choose more than one answer",IF(COUNTBLANK(B34:B42)=9,"You have to choose an answer",""))</f>
        <v>You have to choose an answer</v>
      </c>
      <c r="P36" s="749"/>
      <c r="Q36" s="357"/>
      <c r="R36" s="357"/>
      <c r="S36" s="357"/>
      <c r="T36" s="311" t="s">
        <v>101</v>
      </c>
      <c r="U36" s="311" t="s">
        <v>101</v>
      </c>
      <c r="V36" s="311" t="s">
        <v>101</v>
      </c>
      <c r="W36" s="311" t="s">
        <v>101</v>
      </c>
      <c r="X36" s="311" t="s">
        <v>101</v>
      </c>
      <c r="Y36" s="311"/>
      <c r="Z36" s="305"/>
      <c r="AA36" s="397" t="s">
        <v>158</v>
      </c>
      <c r="AB36" s="457">
        <f>IF(O36="",ROUND(V34/1000*V29,2),0)</f>
        <v>0</v>
      </c>
      <c r="AC36" s="30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296"/>
      <c r="FF36" s="296"/>
      <c r="FG36" s="296"/>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296"/>
      <c r="GQ36" s="296"/>
      <c r="GR36" s="297"/>
      <c r="GS36" s="297"/>
      <c r="GT36" s="297"/>
      <c r="GU36" s="297"/>
      <c r="GV36" s="297"/>
    </row>
    <row r="37" spans="1:204" ht="4.5" customHeight="1" thickBot="1" x14ac:dyDescent="0.3">
      <c r="A37" s="302"/>
      <c r="B37" s="417"/>
      <c r="C37" s="310"/>
      <c r="D37" s="341"/>
      <c r="E37" s="341"/>
      <c r="F37" s="303"/>
      <c r="G37" s="303"/>
      <c r="H37" s="303"/>
      <c r="I37" s="303"/>
      <c r="J37" s="303"/>
      <c r="K37" s="303"/>
      <c r="L37" s="303"/>
      <c r="M37" s="303"/>
      <c r="N37" s="311"/>
      <c r="O37" s="749"/>
      <c r="P37" s="749"/>
      <c r="Q37" s="357"/>
      <c r="R37" s="357"/>
      <c r="S37" s="357"/>
      <c r="T37" s="311" t="s">
        <v>101</v>
      </c>
      <c r="U37" s="311" t="s">
        <v>101</v>
      </c>
      <c r="V37" s="311" t="s">
        <v>101</v>
      </c>
      <c r="W37" s="311" t="s">
        <v>101</v>
      </c>
      <c r="X37" s="311" t="s">
        <v>101</v>
      </c>
      <c r="Y37" s="311"/>
      <c r="Z37" s="303"/>
      <c r="AA37" s="303"/>
      <c r="AB37" s="311"/>
      <c r="AC37" s="306"/>
      <c r="AD37" s="297"/>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296"/>
      <c r="BR37" s="296"/>
      <c r="BS37" s="296"/>
      <c r="BT37" s="296"/>
      <c r="BU37" s="296"/>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c r="EO37" s="296"/>
      <c r="EP37" s="296"/>
      <c r="EQ37" s="296"/>
      <c r="ER37" s="296"/>
      <c r="ES37" s="296"/>
      <c r="ET37" s="296"/>
      <c r="EU37" s="296"/>
      <c r="EV37" s="296"/>
      <c r="EW37" s="296"/>
      <c r="EX37" s="296"/>
      <c r="EY37" s="296"/>
      <c r="EZ37" s="296"/>
      <c r="FA37" s="296"/>
      <c r="FB37" s="296"/>
      <c r="FC37" s="296"/>
      <c r="FD37" s="296"/>
      <c r="FE37" s="296"/>
      <c r="FF37" s="296"/>
      <c r="FG37" s="296"/>
      <c r="FH37" s="296"/>
      <c r="FI37" s="296"/>
      <c r="FJ37" s="296"/>
      <c r="FK37" s="296"/>
      <c r="FL37" s="296"/>
      <c r="FM37" s="296"/>
      <c r="FN37" s="296"/>
      <c r="FO37" s="296"/>
      <c r="FP37" s="296"/>
      <c r="FQ37" s="296"/>
      <c r="FR37" s="296"/>
      <c r="FS37" s="296"/>
      <c r="FT37" s="296"/>
      <c r="FU37" s="296"/>
      <c r="FV37" s="296"/>
      <c r="FW37" s="296"/>
      <c r="FX37" s="296"/>
      <c r="FY37" s="296"/>
      <c r="FZ37" s="296"/>
      <c r="GA37" s="296"/>
      <c r="GB37" s="296"/>
      <c r="GC37" s="296"/>
      <c r="GD37" s="296"/>
      <c r="GE37" s="296"/>
      <c r="GF37" s="296"/>
      <c r="GG37" s="296"/>
      <c r="GH37" s="296"/>
      <c r="GI37" s="296"/>
      <c r="GJ37" s="296"/>
      <c r="GK37" s="296"/>
      <c r="GL37" s="296"/>
      <c r="GM37" s="296"/>
      <c r="GN37" s="296"/>
      <c r="GO37" s="296"/>
      <c r="GP37" s="296"/>
      <c r="GQ37" s="296"/>
      <c r="GR37" s="297"/>
      <c r="GS37" s="297"/>
      <c r="GT37" s="297"/>
      <c r="GU37" s="297"/>
      <c r="GV37" s="297"/>
    </row>
    <row r="38" spans="1:204" ht="21.75" customHeight="1" thickBot="1" x14ac:dyDescent="0.3">
      <c r="A38" s="302"/>
      <c r="B38" s="413"/>
      <c r="C38" s="310"/>
      <c r="D38" s="683" t="str">
        <f>'Taux anglais'!B34</f>
        <v>From Trinité College union</v>
      </c>
      <c r="E38" s="684"/>
      <c r="F38" s="684"/>
      <c r="G38" s="684"/>
      <c r="H38" s="684"/>
      <c r="I38" s="684"/>
      <c r="J38" s="684"/>
      <c r="K38" s="684"/>
      <c r="L38" s="684"/>
      <c r="M38" s="684"/>
      <c r="N38" s="685"/>
      <c r="O38" s="749"/>
      <c r="P38" s="749"/>
      <c r="Q38" s="357"/>
      <c r="R38" s="357"/>
      <c r="S38" s="357"/>
      <c r="T38" s="311" t="s">
        <v>101</v>
      </c>
      <c r="U38" s="311" t="s">
        <v>101</v>
      </c>
      <c r="V38" s="311" t="s">
        <v>101</v>
      </c>
      <c r="W38" s="311" t="s">
        <v>101</v>
      </c>
      <c r="X38" s="311" t="s">
        <v>101</v>
      </c>
      <c r="Y38" s="311"/>
      <c r="Z38" s="311"/>
      <c r="AA38" s="397" t="s">
        <v>159</v>
      </c>
      <c r="AB38" s="457">
        <f>26*AB36</f>
        <v>0</v>
      </c>
      <c r="AC38" s="306"/>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7"/>
      <c r="BS38" s="297"/>
      <c r="BT38" s="297"/>
      <c r="BU38" s="297"/>
      <c r="BV38" s="297"/>
      <c r="BW38" s="297"/>
      <c r="BX38" s="297"/>
      <c r="BY38" s="297"/>
      <c r="BZ38" s="297"/>
      <c r="CA38" s="297"/>
      <c r="CB38" s="297"/>
      <c r="CC38" s="297"/>
      <c r="CD38" s="297"/>
      <c r="CE38" s="297"/>
      <c r="CF38" s="297"/>
      <c r="CG38" s="297"/>
      <c r="CH38" s="297"/>
      <c r="CI38" s="297"/>
      <c r="CJ38" s="297"/>
      <c r="CK38" s="297"/>
      <c r="CL38" s="297"/>
      <c r="CM38" s="297"/>
      <c r="CN38" s="297"/>
      <c r="CO38" s="297"/>
      <c r="CP38" s="297"/>
      <c r="CQ38" s="297"/>
      <c r="CR38" s="297"/>
      <c r="CS38" s="297"/>
      <c r="CT38" s="297"/>
      <c r="CU38" s="297"/>
      <c r="CV38" s="297"/>
      <c r="CW38" s="297"/>
      <c r="CX38" s="297"/>
      <c r="CY38" s="297"/>
      <c r="CZ38" s="297"/>
      <c r="DA38" s="297"/>
      <c r="DB38" s="297"/>
      <c r="DC38" s="297"/>
      <c r="DD38" s="297"/>
      <c r="DE38" s="297"/>
      <c r="DF38" s="297"/>
      <c r="DG38" s="297"/>
      <c r="DH38" s="297"/>
      <c r="DI38" s="297"/>
      <c r="DJ38" s="297"/>
      <c r="DK38" s="297"/>
      <c r="DL38" s="297"/>
      <c r="DM38" s="297"/>
      <c r="DN38" s="297"/>
      <c r="DO38" s="297"/>
      <c r="DP38" s="297"/>
      <c r="DQ38" s="297"/>
      <c r="DR38" s="297"/>
      <c r="DS38" s="297"/>
      <c r="DT38" s="297"/>
      <c r="DU38" s="297"/>
      <c r="DV38" s="297"/>
      <c r="DW38" s="297"/>
      <c r="DX38" s="297"/>
      <c r="DY38" s="297"/>
      <c r="DZ38" s="297"/>
      <c r="EA38" s="297"/>
      <c r="EB38" s="297"/>
      <c r="EC38" s="297"/>
      <c r="ED38" s="297"/>
      <c r="EE38" s="297"/>
      <c r="EF38" s="297"/>
      <c r="EG38" s="297"/>
      <c r="EH38" s="297"/>
      <c r="EI38" s="297"/>
      <c r="EJ38" s="297"/>
      <c r="EK38" s="297"/>
      <c r="EL38" s="297"/>
      <c r="EM38" s="297"/>
      <c r="EN38" s="297"/>
      <c r="EO38" s="297"/>
      <c r="EP38" s="297"/>
      <c r="EQ38" s="297"/>
      <c r="ER38" s="297"/>
      <c r="ES38" s="297"/>
      <c r="ET38" s="297"/>
      <c r="EU38" s="297"/>
      <c r="EV38" s="297"/>
      <c r="EW38" s="297"/>
      <c r="EX38" s="297"/>
      <c r="EY38" s="297"/>
      <c r="EZ38" s="297"/>
      <c r="FA38" s="297"/>
      <c r="FB38" s="297"/>
      <c r="FC38" s="297"/>
      <c r="FD38" s="297"/>
      <c r="FE38" s="297"/>
      <c r="FF38" s="297"/>
      <c r="FG38" s="297"/>
      <c r="FH38" s="297"/>
      <c r="FI38" s="297"/>
      <c r="FJ38" s="297"/>
      <c r="FK38" s="297"/>
      <c r="FL38" s="297"/>
      <c r="FM38" s="297"/>
      <c r="FN38" s="297"/>
      <c r="FO38" s="297"/>
      <c r="FP38" s="297"/>
      <c r="FQ38" s="297"/>
      <c r="FR38" s="297"/>
      <c r="FS38" s="297"/>
      <c r="FT38" s="297"/>
      <c r="FU38" s="297"/>
      <c r="FV38" s="297"/>
      <c r="FW38" s="297"/>
      <c r="FX38" s="297"/>
      <c r="FY38" s="297"/>
      <c r="FZ38" s="297"/>
      <c r="GA38" s="297"/>
      <c r="GB38" s="297"/>
      <c r="GC38" s="297"/>
      <c r="GD38" s="297"/>
      <c r="GE38" s="297"/>
      <c r="GF38" s="297"/>
      <c r="GG38" s="297"/>
      <c r="GH38" s="297"/>
      <c r="GI38" s="297"/>
      <c r="GJ38" s="297"/>
      <c r="GK38" s="297"/>
      <c r="GL38" s="297"/>
      <c r="GM38" s="297"/>
      <c r="GN38" s="297"/>
      <c r="GO38" s="297"/>
      <c r="GP38" s="297"/>
      <c r="GQ38" s="297"/>
      <c r="GR38" s="297"/>
      <c r="GS38" s="297"/>
      <c r="GT38" s="297"/>
      <c r="GU38" s="297"/>
      <c r="GV38" s="297"/>
    </row>
    <row r="39" spans="1:204" s="429" customFormat="1" ht="4.5" customHeight="1" thickBot="1" x14ac:dyDescent="0.3">
      <c r="A39" s="439"/>
      <c r="B39" s="417"/>
      <c r="C39" s="310"/>
      <c r="D39" s="436"/>
      <c r="E39" s="345"/>
      <c r="F39" s="345"/>
      <c r="G39" s="345"/>
      <c r="H39" s="345"/>
      <c r="I39" s="345"/>
      <c r="J39" s="345"/>
      <c r="K39" s="345"/>
      <c r="L39" s="345"/>
      <c r="M39" s="345"/>
      <c r="N39" s="345"/>
      <c r="O39" s="749"/>
      <c r="P39" s="749"/>
      <c r="Q39" s="357"/>
      <c r="R39" s="357"/>
      <c r="S39" s="357"/>
      <c r="T39" s="440" t="s">
        <v>101</v>
      </c>
      <c r="U39" s="440" t="s">
        <v>101</v>
      </c>
      <c r="V39" s="440" t="s">
        <v>101</v>
      </c>
      <c r="W39" s="440" t="s">
        <v>101</v>
      </c>
      <c r="X39" s="440" t="s">
        <v>101</v>
      </c>
      <c r="Y39" s="440" t="s">
        <v>101</v>
      </c>
      <c r="Z39" s="440"/>
      <c r="AA39" s="312"/>
      <c r="AB39" s="440"/>
      <c r="AC39" s="306"/>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c r="BO39" s="297"/>
      <c r="BP39" s="297"/>
      <c r="BQ39" s="297"/>
      <c r="BR39" s="297"/>
      <c r="BS39" s="297"/>
      <c r="BT39" s="297"/>
      <c r="BU39" s="297"/>
      <c r="BV39" s="297"/>
      <c r="BW39" s="297"/>
      <c r="BX39" s="297"/>
      <c r="BY39" s="297"/>
      <c r="BZ39" s="297"/>
      <c r="CA39" s="297"/>
      <c r="CB39" s="297"/>
      <c r="CC39" s="297"/>
      <c r="CD39" s="297"/>
      <c r="CE39" s="297"/>
      <c r="CF39" s="297"/>
      <c r="CG39" s="297"/>
      <c r="CH39" s="297"/>
      <c r="CI39" s="297"/>
      <c r="CJ39" s="297"/>
      <c r="CK39" s="297"/>
      <c r="CL39" s="297"/>
      <c r="CM39" s="297"/>
      <c r="CN39" s="297"/>
      <c r="CO39" s="297"/>
      <c r="CP39" s="297"/>
      <c r="CQ39" s="297"/>
      <c r="CR39" s="297"/>
      <c r="CS39" s="297"/>
      <c r="CT39" s="297"/>
      <c r="CU39" s="297"/>
      <c r="CV39" s="297"/>
      <c r="CW39" s="297"/>
      <c r="CX39" s="297"/>
      <c r="CY39" s="297"/>
      <c r="CZ39" s="297"/>
      <c r="DA39" s="297"/>
      <c r="DB39" s="297"/>
      <c r="DC39" s="297"/>
      <c r="DD39" s="297"/>
      <c r="DE39" s="297"/>
      <c r="DF39" s="297"/>
      <c r="DG39" s="297"/>
      <c r="DH39" s="297"/>
      <c r="DI39" s="297"/>
      <c r="DJ39" s="297"/>
      <c r="DK39" s="297"/>
      <c r="DL39" s="297"/>
      <c r="DM39" s="297"/>
      <c r="DN39" s="297"/>
      <c r="DO39" s="297"/>
      <c r="DP39" s="297"/>
      <c r="DQ39" s="297"/>
      <c r="DR39" s="297"/>
      <c r="DS39" s="297"/>
      <c r="DT39" s="297"/>
      <c r="DU39" s="297"/>
      <c r="DV39" s="297"/>
      <c r="DW39" s="297"/>
      <c r="DX39" s="297"/>
      <c r="DY39" s="297"/>
      <c r="DZ39" s="297"/>
      <c r="EA39" s="297"/>
      <c r="EB39" s="297"/>
      <c r="EC39" s="297"/>
      <c r="ED39" s="297"/>
      <c r="EE39" s="297"/>
      <c r="EF39" s="297"/>
      <c r="EG39" s="297"/>
      <c r="EH39" s="297"/>
      <c r="EI39" s="297"/>
      <c r="EJ39" s="297"/>
      <c r="EK39" s="297"/>
      <c r="EL39" s="297"/>
      <c r="EM39" s="297"/>
      <c r="EN39" s="297"/>
      <c r="EO39" s="297"/>
      <c r="EP39" s="297"/>
      <c r="EQ39" s="297"/>
      <c r="ER39" s="297"/>
      <c r="ES39" s="297"/>
      <c r="ET39" s="297"/>
      <c r="EU39" s="297"/>
      <c r="EV39" s="297"/>
      <c r="EW39" s="297"/>
      <c r="EX39" s="297"/>
      <c r="EY39" s="297"/>
      <c r="EZ39" s="297"/>
      <c r="FA39" s="297"/>
      <c r="FB39" s="297"/>
      <c r="FC39" s="297"/>
      <c r="FD39" s="297"/>
      <c r="FE39" s="297"/>
      <c r="FF39" s="297"/>
      <c r="FG39" s="297"/>
      <c r="FH39" s="297"/>
      <c r="FI39" s="297"/>
      <c r="FJ39" s="297"/>
      <c r="FK39" s="297"/>
      <c r="FL39" s="297"/>
      <c r="FM39" s="297"/>
      <c r="FN39" s="297"/>
      <c r="FO39" s="297"/>
      <c r="FP39" s="297"/>
      <c r="FQ39" s="297"/>
      <c r="FR39" s="297"/>
      <c r="FS39" s="297"/>
      <c r="FT39" s="297"/>
      <c r="FU39" s="297"/>
      <c r="FV39" s="297"/>
      <c r="FW39" s="297"/>
      <c r="FX39" s="297"/>
      <c r="FY39" s="297"/>
      <c r="FZ39" s="297"/>
      <c r="GA39" s="297"/>
      <c r="GB39" s="297"/>
      <c r="GC39" s="297"/>
      <c r="GD39" s="297"/>
      <c r="GE39" s="297"/>
      <c r="GF39" s="297"/>
      <c r="GG39" s="297"/>
      <c r="GH39" s="297"/>
      <c r="GI39" s="297"/>
      <c r="GJ39" s="297"/>
      <c r="GK39" s="297"/>
      <c r="GL39" s="297"/>
      <c r="GM39" s="297"/>
      <c r="GN39" s="297"/>
      <c r="GO39" s="297"/>
      <c r="GP39" s="297"/>
      <c r="GQ39" s="297"/>
      <c r="GR39" s="297"/>
      <c r="GS39" s="297"/>
      <c r="GT39" s="297"/>
      <c r="GU39" s="297"/>
      <c r="GV39" s="297"/>
    </row>
    <row r="40" spans="1:204" s="429" customFormat="1" ht="21.75" customHeight="1" thickBot="1" x14ac:dyDescent="0.3">
      <c r="A40" s="439"/>
      <c r="B40" s="438"/>
      <c r="C40" s="310"/>
      <c r="D40" s="683" t="str">
        <f>'Taux anglais'!B35</f>
        <v>From ITHQ or ITAQ</v>
      </c>
      <c r="E40" s="684"/>
      <c r="F40" s="684"/>
      <c r="G40" s="684"/>
      <c r="H40" s="684"/>
      <c r="I40" s="684"/>
      <c r="J40" s="684"/>
      <c r="K40" s="684"/>
      <c r="L40" s="684"/>
      <c r="M40" s="684"/>
      <c r="N40" s="685"/>
      <c r="O40" s="749"/>
      <c r="P40" s="749"/>
      <c r="Q40" s="357"/>
      <c r="R40" s="357"/>
      <c r="S40" s="357"/>
      <c r="T40" s="440" t="s">
        <v>101</v>
      </c>
      <c r="U40" s="440" t="s">
        <v>101</v>
      </c>
      <c r="V40" s="440" t="s">
        <v>101</v>
      </c>
      <c r="W40" s="440" t="s">
        <v>101</v>
      </c>
      <c r="X40" s="440" t="s">
        <v>101</v>
      </c>
      <c r="Y40" s="440" t="s">
        <v>101</v>
      </c>
      <c r="Z40" s="440"/>
      <c r="AA40" s="440"/>
      <c r="AB40" s="601" t="str">
        <f xml:space="preserve"> IF(AB36&gt;0,"This cost doesn't include the 9 % sales tax","")</f>
        <v/>
      </c>
      <c r="AC40" s="306"/>
      <c r="GR40" s="297"/>
      <c r="GS40" s="297"/>
      <c r="GT40" s="297"/>
      <c r="GU40" s="297"/>
      <c r="GV40" s="297"/>
    </row>
    <row r="41" spans="1:204" s="429" customFormat="1" ht="6" customHeight="1" thickBot="1" x14ac:dyDescent="0.3">
      <c r="A41" s="439"/>
      <c r="B41" s="636"/>
      <c r="C41" s="310"/>
      <c r="D41" s="636"/>
      <c r="E41" s="636"/>
      <c r="F41" s="636"/>
      <c r="G41" s="636"/>
      <c r="H41" s="636"/>
      <c r="I41" s="636"/>
      <c r="J41" s="636"/>
      <c r="K41" s="636"/>
      <c r="L41" s="636"/>
      <c r="M41" s="636"/>
      <c r="N41" s="636"/>
      <c r="O41" s="749"/>
      <c r="P41" s="749"/>
      <c r="Q41" s="357"/>
      <c r="R41" s="357"/>
      <c r="S41" s="357"/>
      <c r="T41" s="440"/>
      <c r="U41" s="440"/>
      <c r="V41" s="440"/>
      <c r="W41" s="440"/>
      <c r="X41" s="440"/>
      <c r="Y41" s="440"/>
      <c r="Z41" s="440"/>
      <c r="AA41" s="440"/>
      <c r="AB41" s="601"/>
      <c r="AC41" s="306"/>
      <c r="GR41" s="297"/>
      <c r="GS41" s="297"/>
      <c r="GT41" s="297"/>
      <c r="GU41" s="297"/>
      <c r="GV41" s="297"/>
    </row>
    <row r="42" spans="1:204" s="429" customFormat="1" ht="21.75" customHeight="1" thickBot="1" x14ac:dyDescent="0.3">
      <c r="A42" s="439"/>
      <c r="B42" s="438"/>
      <c r="C42" s="310"/>
      <c r="D42" s="683" t="str">
        <f>'Taux anglais'!B36</f>
        <v>From any other college or university</v>
      </c>
      <c r="E42" s="684"/>
      <c r="F42" s="684"/>
      <c r="G42" s="684"/>
      <c r="H42" s="684"/>
      <c r="I42" s="684"/>
      <c r="J42" s="684"/>
      <c r="K42" s="684"/>
      <c r="L42" s="684"/>
      <c r="M42" s="684"/>
      <c r="N42" s="685"/>
      <c r="O42" s="749"/>
      <c r="P42" s="749"/>
      <c r="Q42" s="357"/>
      <c r="R42" s="357"/>
      <c r="S42" s="357"/>
      <c r="T42" s="440"/>
      <c r="U42" s="440"/>
      <c r="V42" s="440"/>
      <c r="W42" s="440"/>
      <c r="X42" s="440"/>
      <c r="Y42" s="440"/>
      <c r="Z42" s="440"/>
      <c r="AA42" s="440"/>
      <c r="AB42" s="601"/>
      <c r="AC42" s="306"/>
      <c r="GR42" s="297"/>
      <c r="GS42" s="297"/>
      <c r="GT42" s="297"/>
      <c r="GU42" s="297"/>
      <c r="GV42" s="297"/>
    </row>
    <row r="43" spans="1:204" ht="4.5" customHeight="1" x14ac:dyDescent="0.25">
      <c r="A43" s="302"/>
      <c r="B43" s="417"/>
      <c r="C43" s="310"/>
      <c r="D43" s="605"/>
      <c r="E43" s="606"/>
      <c r="F43" s="606"/>
      <c r="G43" s="606"/>
      <c r="H43" s="606"/>
      <c r="I43" s="606"/>
      <c r="J43" s="606"/>
      <c r="K43" s="606"/>
      <c r="L43" s="606"/>
      <c r="M43" s="606"/>
      <c r="N43" s="606"/>
      <c r="O43" s="749"/>
      <c r="P43" s="749"/>
      <c r="Q43" s="357"/>
      <c r="R43" s="357"/>
      <c r="S43" s="357"/>
      <c r="T43" s="311" t="s">
        <v>101</v>
      </c>
      <c r="U43" s="311" t="s">
        <v>101</v>
      </c>
      <c r="V43" s="311" t="s">
        <v>101</v>
      </c>
      <c r="W43" s="311" t="s">
        <v>101</v>
      </c>
      <c r="X43" s="311" t="s">
        <v>101</v>
      </c>
      <c r="Y43" s="311" t="s">
        <v>101</v>
      </c>
      <c r="Z43" s="311"/>
      <c r="AA43" s="312"/>
      <c r="AB43" s="311"/>
      <c r="AC43" s="306"/>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c r="CO43" s="297"/>
      <c r="CP43" s="297"/>
      <c r="CQ43" s="297"/>
      <c r="CR43" s="297"/>
      <c r="CS43" s="297"/>
      <c r="CT43" s="297"/>
      <c r="CU43" s="297"/>
      <c r="CV43" s="297"/>
      <c r="CW43" s="297"/>
      <c r="CX43" s="297"/>
      <c r="CY43" s="297"/>
      <c r="CZ43" s="297"/>
      <c r="DA43" s="297"/>
      <c r="DB43" s="297"/>
      <c r="DC43" s="297"/>
      <c r="DD43" s="297"/>
      <c r="DE43" s="297"/>
      <c r="DF43" s="297"/>
      <c r="DG43" s="297"/>
      <c r="DH43" s="297"/>
      <c r="DI43" s="297"/>
      <c r="DJ43" s="297"/>
      <c r="DK43" s="297"/>
      <c r="DL43" s="297"/>
      <c r="DM43" s="297"/>
      <c r="DN43" s="297"/>
      <c r="DO43" s="297"/>
      <c r="DP43" s="297"/>
      <c r="DQ43" s="297"/>
      <c r="DR43" s="297"/>
      <c r="DS43" s="297"/>
      <c r="DT43" s="297"/>
      <c r="DU43" s="297"/>
      <c r="DV43" s="297"/>
      <c r="DW43" s="297"/>
      <c r="DX43" s="297"/>
      <c r="DY43" s="297"/>
      <c r="DZ43" s="297"/>
      <c r="EA43" s="297"/>
      <c r="EB43" s="297"/>
      <c r="EC43" s="297"/>
      <c r="ED43" s="297"/>
      <c r="EE43" s="297"/>
      <c r="EF43" s="297"/>
      <c r="EG43" s="297"/>
      <c r="EH43" s="297"/>
      <c r="EI43" s="297"/>
      <c r="EJ43" s="297"/>
      <c r="EK43" s="297"/>
      <c r="EL43" s="297"/>
      <c r="EM43" s="297"/>
      <c r="EN43" s="297"/>
      <c r="EO43" s="297"/>
      <c r="EP43" s="297"/>
      <c r="EQ43" s="297"/>
      <c r="ER43" s="297"/>
      <c r="ES43" s="297"/>
      <c r="ET43" s="297"/>
      <c r="EU43" s="297"/>
      <c r="EV43" s="297"/>
      <c r="EW43" s="297"/>
      <c r="EX43" s="297"/>
      <c r="EY43" s="297"/>
      <c r="EZ43" s="297"/>
      <c r="FA43" s="297"/>
      <c r="FB43" s="297"/>
      <c r="FC43" s="297"/>
      <c r="FD43" s="297"/>
      <c r="FE43" s="297"/>
      <c r="FF43" s="297"/>
      <c r="FG43" s="297"/>
      <c r="FH43" s="297"/>
      <c r="FI43" s="297"/>
      <c r="FJ43" s="297"/>
      <c r="FK43" s="297"/>
      <c r="FL43" s="297"/>
      <c r="FM43" s="297"/>
      <c r="FN43" s="297"/>
      <c r="FO43" s="297"/>
      <c r="FP43" s="297"/>
      <c r="FQ43" s="297"/>
      <c r="FR43" s="297"/>
      <c r="FS43" s="297"/>
      <c r="FT43" s="297"/>
      <c r="FU43" s="297"/>
      <c r="FV43" s="297"/>
      <c r="FW43" s="297"/>
      <c r="FX43" s="297"/>
      <c r="FY43" s="297"/>
      <c r="FZ43" s="297"/>
      <c r="GA43" s="297"/>
      <c r="GB43" s="297"/>
      <c r="GC43" s="297"/>
      <c r="GD43" s="297"/>
      <c r="GE43" s="297"/>
      <c r="GF43" s="297"/>
      <c r="GG43" s="297"/>
      <c r="GH43" s="297"/>
      <c r="GI43" s="297"/>
      <c r="GJ43" s="297"/>
      <c r="GK43" s="297"/>
      <c r="GL43" s="297"/>
      <c r="GM43" s="297"/>
      <c r="GN43" s="297"/>
      <c r="GO43" s="297"/>
      <c r="GP43" s="297"/>
      <c r="GQ43" s="297"/>
      <c r="GR43" s="297"/>
      <c r="GS43" s="297"/>
      <c r="GT43" s="297"/>
      <c r="GU43" s="297"/>
      <c r="GV43" s="297"/>
    </row>
    <row r="44" spans="1:204" ht="7.5" customHeight="1" x14ac:dyDescent="0.25">
      <c r="A44" s="344"/>
      <c r="B44" s="345"/>
      <c r="C44" s="345"/>
      <c r="D44" s="345"/>
      <c r="E44" s="345"/>
      <c r="F44" s="345"/>
      <c r="G44" s="345"/>
      <c r="H44" s="345"/>
      <c r="I44" s="345"/>
      <c r="J44" s="345"/>
      <c r="K44" s="345"/>
      <c r="L44" s="345"/>
      <c r="M44" s="345"/>
      <c r="N44" s="345"/>
      <c r="O44" s="345"/>
      <c r="P44" s="345"/>
      <c r="Q44" s="345"/>
      <c r="R44" s="345"/>
      <c r="S44" s="345"/>
      <c r="T44" s="345"/>
      <c r="U44" s="346"/>
      <c r="V44" s="346"/>
      <c r="W44" s="346"/>
      <c r="X44" s="346"/>
      <c r="Y44" s="346"/>
      <c r="Z44" s="346"/>
      <c r="AA44" s="346"/>
      <c r="AB44" s="346"/>
      <c r="AC44" s="347"/>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296"/>
      <c r="BD44" s="296"/>
      <c r="BE44" s="296"/>
      <c r="BF44" s="296"/>
      <c r="BG44" s="296"/>
      <c r="BH44" s="296"/>
      <c r="BI44" s="296"/>
      <c r="BJ44" s="296"/>
      <c r="BK44" s="296"/>
      <c r="BL44" s="296"/>
      <c r="BM44" s="296"/>
      <c r="BN44" s="296"/>
      <c r="BO44" s="296"/>
      <c r="BP44" s="296"/>
      <c r="BQ44" s="296"/>
      <c r="BR44" s="296"/>
      <c r="BS44" s="296"/>
      <c r="BT44" s="296"/>
      <c r="BU44" s="296"/>
      <c r="BV44" s="296"/>
      <c r="BW44" s="296"/>
      <c r="BX44" s="296"/>
      <c r="BY44" s="296"/>
      <c r="BZ44" s="296"/>
      <c r="CA44" s="296"/>
      <c r="CB44" s="296"/>
      <c r="CC44" s="296"/>
      <c r="CD44" s="296"/>
      <c r="CE44" s="296"/>
      <c r="CF44" s="296"/>
      <c r="CG44" s="296"/>
      <c r="CH44" s="296"/>
      <c r="CI44" s="296"/>
      <c r="CJ44" s="296"/>
      <c r="CK44" s="296"/>
      <c r="CL44" s="296"/>
      <c r="CM44" s="296"/>
      <c r="CN44" s="296"/>
      <c r="CO44" s="296"/>
      <c r="CP44" s="296"/>
      <c r="CQ44" s="296"/>
      <c r="CR44" s="296"/>
      <c r="CS44" s="296"/>
      <c r="CT44" s="296"/>
      <c r="CU44" s="296"/>
      <c r="CV44" s="296"/>
      <c r="CW44" s="296"/>
      <c r="CX44" s="296"/>
      <c r="CY44" s="296"/>
      <c r="CZ44" s="296"/>
      <c r="DA44" s="296"/>
      <c r="DB44" s="296"/>
      <c r="DC44" s="296"/>
      <c r="DD44" s="296"/>
      <c r="DE44" s="296"/>
      <c r="DF44" s="296"/>
      <c r="DG44" s="296"/>
      <c r="DH44" s="296"/>
      <c r="DI44" s="296"/>
      <c r="DJ44" s="296"/>
      <c r="DK44" s="296"/>
      <c r="DL44" s="296"/>
      <c r="DM44" s="296"/>
      <c r="DN44" s="296"/>
      <c r="DO44" s="296"/>
      <c r="DP44" s="296"/>
      <c r="DQ44" s="296"/>
      <c r="DR44" s="296"/>
      <c r="DS44" s="296"/>
      <c r="DT44" s="296"/>
      <c r="DU44" s="296"/>
      <c r="DV44" s="296"/>
      <c r="DW44" s="296"/>
      <c r="DX44" s="296"/>
      <c r="DY44" s="296"/>
      <c r="DZ44" s="296"/>
      <c r="EA44" s="296"/>
      <c r="EB44" s="296"/>
      <c r="EC44" s="296"/>
      <c r="ED44" s="296"/>
      <c r="EE44" s="296"/>
      <c r="EF44" s="296"/>
      <c r="EG44" s="296"/>
      <c r="EH44" s="296"/>
      <c r="EI44" s="296"/>
      <c r="EJ44" s="296"/>
      <c r="EK44" s="296"/>
      <c r="EL44" s="296"/>
      <c r="EM44" s="296"/>
      <c r="EN44" s="296"/>
      <c r="EO44" s="296"/>
      <c r="EP44" s="296"/>
      <c r="EQ44" s="296"/>
      <c r="ER44" s="296"/>
      <c r="ES44" s="296"/>
      <c r="ET44" s="296"/>
      <c r="EU44" s="296"/>
      <c r="EV44" s="296"/>
      <c r="EW44" s="296"/>
      <c r="EX44" s="296"/>
      <c r="EY44" s="296"/>
      <c r="EZ44" s="296"/>
      <c r="FA44" s="296"/>
      <c r="FB44" s="296"/>
      <c r="FC44" s="296"/>
      <c r="FD44" s="296"/>
      <c r="FE44" s="296"/>
      <c r="FF44" s="296"/>
      <c r="FG44" s="296"/>
      <c r="FH44" s="296"/>
      <c r="FI44" s="296"/>
      <c r="FJ44" s="296"/>
      <c r="FK44" s="296"/>
      <c r="FL44" s="296"/>
      <c r="FM44" s="296"/>
      <c r="FN44" s="296"/>
      <c r="FO44" s="296"/>
      <c r="FP44" s="296"/>
      <c r="FQ44" s="296"/>
      <c r="FR44" s="296"/>
      <c r="FS44" s="296"/>
      <c r="FT44" s="296"/>
      <c r="FU44" s="296"/>
      <c r="FV44" s="296"/>
      <c r="FW44" s="296"/>
      <c r="FX44" s="296"/>
      <c r="FY44" s="296"/>
      <c r="FZ44" s="296"/>
      <c r="GA44" s="296"/>
      <c r="GB44" s="296"/>
      <c r="GC44" s="296"/>
      <c r="GD44" s="296"/>
      <c r="GE44" s="296"/>
      <c r="GF44" s="296"/>
      <c r="GG44" s="296"/>
      <c r="GH44" s="296"/>
      <c r="GI44" s="296"/>
      <c r="GJ44" s="296"/>
      <c r="GK44" s="296"/>
      <c r="GL44" s="296"/>
      <c r="GM44" s="296"/>
      <c r="GN44" s="296"/>
      <c r="GO44" s="296"/>
      <c r="GP44" s="296"/>
      <c r="GQ44" s="296"/>
      <c r="GR44" s="297"/>
      <c r="GS44" s="297"/>
      <c r="GT44" s="297"/>
      <c r="GU44" s="297"/>
      <c r="GV44" s="297"/>
    </row>
    <row r="45" spans="1:204" ht="21.75" thickBot="1" x14ac:dyDescent="0.4">
      <c r="A45" s="316"/>
      <c r="B45" s="398" t="s">
        <v>171</v>
      </c>
      <c r="C45" s="317"/>
      <c r="D45" s="318"/>
      <c r="E45" s="318"/>
      <c r="F45" s="348"/>
      <c r="G45" s="348"/>
      <c r="H45" s="348"/>
      <c r="I45" s="348"/>
      <c r="J45" s="348"/>
      <c r="K45" s="318"/>
      <c r="L45" s="318"/>
      <c r="M45" s="318"/>
      <c r="N45" s="318"/>
      <c r="O45" s="318"/>
      <c r="P45" s="319"/>
      <c r="Q45" s="319"/>
      <c r="R45" s="319"/>
      <c r="S45" s="319"/>
      <c r="T45" s="319"/>
      <c r="U45" s="318"/>
      <c r="V45" s="318"/>
      <c r="W45" s="318"/>
      <c r="X45" s="318"/>
      <c r="Y45" s="318"/>
      <c r="Z45" s="319"/>
      <c r="AA45" s="319"/>
      <c r="AB45" s="319"/>
      <c r="AC45" s="320"/>
      <c r="AD45" s="296"/>
      <c r="AE45" s="296"/>
      <c r="AF45" s="296"/>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c r="BH45" s="296"/>
      <c r="BI45" s="296"/>
      <c r="BJ45" s="296"/>
      <c r="BK45" s="296"/>
      <c r="BL45" s="296"/>
      <c r="BM45" s="296"/>
      <c r="BN45" s="296"/>
      <c r="BO45" s="296"/>
      <c r="BP45" s="296"/>
      <c r="BQ45" s="296"/>
      <c r="BR45" s="296"/>
      <c r="BS45" s="296"/>
      <c r="BT45" s="296"/>
      <c r="BU45" s="296"/>
      <c r="BV45" s="296"/>
      <c r="BW45" s="296"/>
      <c r="BX45" s="296"/>
      <c r="BY45" s="296"/>
      <c r="BZ45" s="296"/>
      <c r="CA45" s="296"/>
      <c r="CB45" s="296"/>
      <c r="CC45" s="296"/>
      <c r="CD45" s="296"/>
      <c r="CE45" s="296"/>
      <c r="CF45" s="296"/>
      <c r="CG45" s="296"/>
      <c r="CH45" s="296"/>
      <c r="CI45" s="296"/>
      <c r="CJ45" s="296"/>
      <c r="CK45" s="296"/>
      <c r="CL45" s="296"/>
      <c r="CM45" s="296"/>
      <c r="CN45" s="296"/>
      <c r="CO45" s="296"/>
      <c r="CP45" s="296"/>
      <c r="CQ45" s="296"/>
      <c r="CR45" s="296"/>
      <c r="CS45" s="296"/>
      <c r="CT45" s="296"/>
      <c r="CU45" s="296"/>
      <c r="CV45" s="296"/>
      <c r="CW45" s="296"/>
      <c r="CX45" s="296"/>
      <c r="CY45" s="296"/>
      <c r="CZ45" s="296"/>
      <c r="DA45" s="296"/>
      <c r="DB45" s="296"/>
      <c r="DC45" s="296"/>
      <c r="DD45" s="296"/>
      <c r="DE45" s="296"/>
      <c r="DF45" s="296"/>
      <c r="DG45" s="296"/>
      <c r="DH45" s="296"/>
      <c r="DI45" s="296"/>
      <c r="DJ45" s="296"/>
      <c r="DK45" s="296"/>
      <c r="DL45" s="296"/>
      <c r="DM45" s="296"/>
      <c r="DN45" s="296"/>
      <c r="DO45" s="296"/>
      <c r="DP45" s="296"/>
      <c r="DQ45" s="296"/>
      <c r="DR45" s="296"/>
      <c r="DS45" s="296"/>
      <c r="DT45" s="296"/>
      <c r="DU45" s="296"/>
      <c r="DV45" s="296"/>
      <c r="DW45" s="296"/>
      <c r="DX45" s="296"/>
      <c r="DY45" s="296"/>
      <c r="DZ45" s="296"/>
      <c r="EA45" s="296"/>
      <c r="EB45" s="296"/>
      <c r="EC45" s="296"/>
      <c r="ED45" s="296"/>
      <c r="EE45" s="296"/>
      <c r="EF45" s="296"/>
      <c r="EG45" s="296"/>
      <c r="EH45" s="296"/>
      <c r="EI45" s="296"/>
      <c r="EJ45" s="296"/>
      <c r="EK45" s="296"/>
      <c r="EL45" s="296"/>
      <c r="EM45" s="296"/>
      <c r="EN45" s="296"/>
      <c r="EO45" s="296"/>
      <c r="EP45" s="296"/>
      <c r="EQ45" s="296"/>
      <c r="ER45" s="296"/>
      <c r="ES45" s="296"/>
      <c r="ET45" s="296"/>
      <c r="EU45" s="296"/>
      <c r="EV45" s="296"/>
      <c r="EW45" s="296"/>
      <c r="EX45" s="296"/>
      <c r="EY45" s="296"/>
      <c r="EZ45" s="296"/>
      <c r="FA45" s="296"/>
      <c r="FB45" s="296"/>
      <c r="FC45" s="296"/>
      <c r="FD45" s="296"/>
      <c r="FE45" s="296"/>
      <c r="FF45" s="296"/>
      <c r="FG45" s="296"/>
      <c r="FH45" s="296"/>
      <c r="FI45" s="296"/>
      <c r="FJ45" s="296"/>
      <c r="FK45" s="296"/>
      <c r="FL45" s="296"/>
      <c r="FM45" s="296"/>
      <c r="FN45" s="296"/>
      <c r="FO45" s="296"/>
      <c r="FP45" s="296"/>
      <c r="FQ45" s="296"/>
      <c r="FR45" s="296"/>
      <c r="FS45" s="296"/>
      <c r="FT45" s="296"/>
      <c r="FU45" s="296"/>
      <c r="FV45" s="296"/>
      <c r="FW45" s="296"/>
      <c r="FX45" s="296"/>
      <c r="FY45" s="296"/>
      <c r="FZ45" s="296"/>
      <c r="GA45" s="296"/>
      <c r="GB45" s="296"/>
      <c r="GC45" s="296"/>
      <c r="GD45" s="296"/>
      <c r="GE45" s="296"/>
      <c r="GF45" s="296"/>
      <c r="GG45" s="296"/>
      <c r="GH45" s="296"/>
      <c r="GI45" s="296"/>
      <c r="GJ45" s="296"/>
      <c r="GK45" s="296"/>
      <c r="GL45" s="296"/>
      <c r="GM45" s="296"/>
      <c r="GN45" s="296"/>
      <c r="GO45" s="296"/>
      <c r="GP45" s="296"/>
      <c r="GQ45" s="296"/>
      <c r="GR45" s="297"/>
      <c r="GS45" s="297"/>
      <c r="GT45" s="297"/>
      <c r="GU45" s="297"/>
      <c r="GV45" s="297"/>
    </row>
    <row r="46" spans="1:204" ht="21.75" customHeight="1" thickBot="1" x14ac:dyDescent="0.4">
      <c r="A46" s="321"/>
      <c r="B46" s="425" t="s">
        <v>172</v>
      </c>
      <c r="C46" s="322"/>
      <c r="D46" s="324"/>
      <c r="E46" s="324"/>
      <c r="F46" s="349"/>
      <c r="G46" s="349"/>
      <c r="H46" s="349"/>
      <c r="I46" s="349"/>
      <c r="J46" s="349"/>
      <c r="K46" s="324"/>
      <c r="L46" s="324"/>
      <c r="M46" s="324"/>
      <c r="N46" s="452"/>
      <c r="O46" s="452"/>
      <c r="P46" s="452"/>
      <c r="Q46" s="452"/>
      <c r="R46" s="452"/>
      <c r="S46" s="452"/>
      <c r="T46" s="324"/>
      <c r="U46" s="452" t="s">
        <v>321</v>
      </c>
      <c r="V46" s="518">
        <f>'Taux anglais'!I33</f>
        <v>0</v>
      </c>
      <c r="W46" s="324"/>
      <c r="X46" s="324"/>
      <c r="Y46" s="324"/>
      <c r="Z46" s="325"/>
      <c r="AA46" s="325"/>
      <c r="AB46" s="325"/>
      <c r="AC46" s="32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c r="AZ46" s="296"/>
      <c r="BA46" s="296"/>
      <c r="BB46" s="296"/>
      <c r="BC46" s="296"/>
      <c r="BD46" s="296"/>
      <c r="BE46" s="296"/>
      <c r="BF46" s="296"/>
      <c r="BG46" s="296"/>
      <c r="BH46" s="296"/>
      <c r="BI46" s="296"/>
      <c r="BJ46" s="296"/>
      <c r="BK46" s="296"/>
      <c r="BL46" s="296"/>
      <c r="BM46" s="296"/>
      <c r="BN46" s="296"/>
      <c r="BO46" s="296"/>
      <c r="BP46" s="296"/>
      <c r="BQ46" s="296"/>
      <c r="BR46" s="296"/>
      <c r="BS46" s="296"/>
      <c r="BT46" s="296"/>
      <c r="BU46" s="296"/>
      <c r="BV46" s="296"/>
      <c r="BW46" s="296"/>
      <c r="BX46" s="296"/>
      <c r="BY46" s="296"/>
      <c r="BZ46" s="296"/>
      <c r="CA46" s="296"/>
      <c r="CB46" s="296"/>
      <c r="CC46" s="296"/>
      <c r="CD46" s="296"/>
      <c r="CE46" s="296"/>
      <c r="CF46" s="296"/>
      <c r="CG46" s="296"/>
      <c r="CH46" s="296"/>
      <c r="CI46" s="296"/>
      <c r="CJ46" s="296"/>
      <c r="CK46" s="296"/>
      <c r="CL46" s="296"/>
      <c r="CM46" s="296"/>
      <c r="CN46" s="296"/>
      <c r="CO46" s="296"/>
      <c r="CP46" s="296"/>
      <c r="CQ46" s="296"/>
      <c r="CR46" s="296"/>
      <c r="CS46" s="296"/>
      <c r="CT46" s="296"/>
      <c r="CU46" s="296"/>
      <c r="CV46" s="296"/>
      <c r="CW46" s="296"/>
      <c r="CX46" s="296"/>
      <c r="CY46" s="296"/>
      <c r="CZ46" s="296"/>
      <c r="DA46" s="296"/>
      <c r="DB46" s="296"/>
      <c r="DC46" s="296"/>
      <c r="DD46" s="296"/>
      <c r="DE46" s="296"/>
      <c r="DF46" s="296"/>
      <c r="DG46" s="296"/>
      <c r="DH46" s="296"/>
      <c r="DI46" s="296"/>
      <c r="DJ46" s="296"/>
      <c r="DK46" s="296"/>
      <c r="DL46" s="296"/>
      <c r="DM46" s="296"/>
      <c r="DN46" s="296"/>
      <c r="DO46" s="296"/>
      <c r="DP46" s="296"/>
      <c r="DQ46" s="296"/>
      <c r="DR46" s="296"/>
      <c r="DS46" s="296"/>
      <c r="DT46" s="296"/>
      <c r="DU46" s="296"/>
      <c r="DV46" s="296"/>
      <c r="DW46" s="296"/>
      <c r="DX46" s="296"/>
      <c r="DY46" s="296"/>
      <c r="DZ46" s="296"/>
      <c r="EA46" s="296"/>
      <c r="EB46" s="296"/>
      <c r="EC46" s="296"/>
      <c r="ED46" s="296"/>
      <c r="EE46" s="296"/>
      <c r="EF46" s="296"/>
      <c r="EG46" s="296"/>
      <c r="EH46" s="296"/>
      <c r="EI46" s="296"/>
      <c r="EJ46" s="296"/>
      <c r="EK46" s="296"/>
      <c r="EL46" s="296"/>
      <c r="EM46" s="296"/>
      <c r="EN46" s="296"/>
      <c r="EO46" s="296"/>
      <c r="EP46" s="296"/>
      <c r="EQ46" s="296"/>
      <c r="ER46" s="296"/>
      <c r="ES46" s="296"/>
      <c r="ET46" s="296"/>
      <c r="EU46" s="296"/>
      <c r="EV46" s="296"/>
      <c r="EW46" s="296"/>
      <c r="EX46" s="296"/>
      <c r="EY46" s="296"/>
      <c r="EZ46" s="296"/>
      <c r="FA46" s="296"/>
      <c r="FB46" s="296"/>
      <c r="FC46" s="296"/>
      <c r="FD46" s="296"/>
      <c r="FE46" s="296"/>
      <c r="FF46" s="296"/>
      <c r="FG46" s="296"/>
      <c r="FH46" s="296"/>
      <c r="FI46" s="296"/>
      <c r="FJ46" s="296"/>
      <c r="FK46" s="296"/>
      <c r="FL46" s="296"/>
      <c r="FM46" s="296"/>
      <c r="FN46" s="296"/>
      <c r="FO46" s="296"/>
      <c r="FP46" s="296"/>
      <c r="FQ46" s="296"/>
      <c r="FR46" s="296"/>
      <c r="FS46" s="296"/>
      <c r="FT46" s="296"/>
      <c r="FU46" s="296"/>
      <c r="FV46" s="296"/>
      <c r="FW46" s="296"/>
      <c r="FX46" s="296"/>
      <c r="FY46" s="296"/>
      <c r="FZ46" s="296"/>
      <c r="GA46" s="296"/>
      <c r="GB46" s="296"/>
      <c r="GC46" s="296"/>
      <c r="GD46" s="296"/>
      <c r="GE46" s="296"/>
      <c r="GF46" s="296"/>
      <c r="GG46" s="296"/>
      <c r="GH46" s="296"/>
      <c r="GI46" s="296"/>
      <c r="GJ46" s="296"/>
      <c r="GK46" s="296"/>
      <c r="GL46" s="296"/>
      <c r="GM46" s="296"/>
      <c r="GN46" s="296"/>
      <c r="GO46" s="296"/>
      <c r="GP46" s="296"/>
      <c r="GQ46" s="296"/>
      <c r="GR46" s="297"/>
      <c r="GS46" s="297"/>
      <c r="GT46" s="297"/>
      <c r="GU46" s="297"/>
      <c r="GV46" s="297"/>
    </row>
    <row r="47" spans="1:204" ht="21.75" customHeight="1" thickBot="1" x14ac:dyDescent="0.3">
      <c r="A47" s="321"/>
      <c r="B47" s="413"/>
      <c r="C47" s="324"/>
      <c r="D47" s="697" t="s">
        <v>173</v>
      </c>
      <c r="E47" s="698"/>
      <c r="F47" s="689" t="str">
        <f>IF(COUNTBLANK(B47:B49)&lt;2,"You can't choose more than one answer",IF(COUNTBLANK(B47:B49)=3,"You have to choose an answer",""))</f>
        <v>You have to choose an answer</v>
      </c>
      <c r="G47" s="689"/>
      <c r="H47" s="689"/>
      <c r="I47" s="689"/>
      <c r="J47" s="689"/>
      <c r="K47" s="689"/>
      <c r="L47" s="324"/>
      <c r="M47" s="324"/>
      <c r="N47" s="324"/>
      <c r="O47" s="324"/>
      <c r="P47" s="394"/>
      <c r="Q47" s="394"/>
      <c r="R47" s="394"/>
      <c r="S47" s="394"/>
      <c r="T47" s="324"/>
      <c r="U47" s="324"/>
      <c r="V47" s="351"/>
      <c r="W47" s="324"/>
      <c r="X47" s="324"/>
      <c r="Y47" s="325"/>
      <c r="Z47" s="325"/>
      <c r="AA47" s="325"/>
      <c r="AB47" s="325"/>
      <c r="AC47" s="326"/>
      <c r="AD47" s="296"/>
      <c r="AE47" s="296"/>
      <c r="AF47" s="296"/>
      <c r="AG47" s="296"/>
      <c r="AH47" s="296"/>
      <c r="AI47" s="296"/>
      <c r="AJ47" s="296"/>
      <c r="AK47" s="296"/>
      <c r="AL47" s="296"/>
      <c r="AM47" s="296"/>
      <c r="AN47" s="296"/>
      <c r="AO47" s="296"/>
      <c r="AP47" s="296"/>
      <c r="AQ47" s="296"/>
      <c r="AR47" s="296"/>
      <c r="AS47" s="296"/>
      <c r="AT47" s="296"/>
      <c r="AU47" s="296"/>
      <c r="AV47" s="296"/>
      <c r="AW47" s="296"/>
      <c r="AX47" s="296"/>
      <c r="AY47" s="296"/>
      <c r="AZ47" s="296"/>
      <c r="BA47" s="296"/>
      <c r="BB47" s="296"/>
      <c r="BC47" s="296"/>
      <c r="BD47" s="296"/>
      <c r="BE47" s="296"/>
      <c r="BF47" s="296"/>
      <c r="BG47" s="296"/>
      <c r="BH47" s="296"/>
      <c r="BI47" s="296"/>
      <c r="BJ47" s="296"/>
      <c r="BK47" s="296"/>
      <c r="BL47" s="296"/>
      <c r="BM47" s="296"/>
      <c r="BN47" s="296"/>
      <c r="BO47" s="296"/>
      <c r="BP47" s="296"/>
      <c r="BQ47" s="296"/>
      <c r="BR47" s="296"/>
      <c r="BS47" s="296"/>
      <c r="BT47" s="296"/>
      <c r="BU47" s="296"/>
      <c r="BV47" s="296"/>
      <c r="BW47" s="296"/>
      <c r="BX47" s="296"/>
      <c r="BY47" s="296"/>
      <c r="BZ47" s="296"/>
      <c r="CA47" s="296"/>
      <c r="CB47" s="296"/>
      <c r="CC47" s="296"/>
      <c r="CD47" s="296"/>
      <c r="CE47" s="296"/>
      <c r="CF47" s="296"/>
      <c r="CG47" s="296"/>
      <c r="CH47" s="296"/>
      <c r="CI47" s="296"/>
      <c r="CJ47" s="296"/>
      <c r="CK47" s="296"/>
      <c r="CL47" s="296"/>
      <c r="CM47" s="296"/>
      <c r="CN47" s="296"/>
      <c r="CO47" s="296"/>
      <c r="CP47" s="296"/>
      <c r="CQ47" s="296"/>
      <c r="CR47" s="296"/>
      <c r="CS47" s="296"/>
      <c r="CT47" s="296"/>
      <c r="CU47" s="296"/>
      <c r="CV47" s="296"/>
      <c r="CW47" s="296"/>
      <c r="CX47" s="296"/>
      <c r="CY47" s="296"/>
      <c r="CZ47" s="296"/>
      <c r="DA47" s="296"/>
      <c r="DB47" s="296"/>
      <c r="DC47" s="296"/>
      <c r="DD47" s="296"/>
      <c r="DE47" s="296"/>
      <c r="DF47" s="296"/>
      <c r="DG47" s="296"/>
      <c r="DH47" s="296"/>
      <c r="DI47" s="296"/>
      <c r="DJ47" s="296"/>
      <c r="DK47" s="296"/>
      <c r="DL47" s="296"/>
      <c r="DM47" s="296"/>
      <c r="DN47" s="296"/>
      <c r="DO47" s="296"/>
      <c r="DP47" s="296"/>
      <c r="DQ47" s="296"/>
      <c r="DR47" s="296"/>
      <c r="DS47" s="296"/>
      <c r="DT47" s="296"/>
      <c r="DU47" s="296"/>
      <c r="DV47" s="296"/>
      <c r="DW47" s="296"/>
      <c r="DX47" s="296"/>
      <c r="DY47" s="296"/>
      <c r="DZ47" s="296"/>
      <c r="EA47" s="296"/>
      <c r="EB47" s="296"/>
      <c r="EC47" s="296"/>
      <c r="ED47" s="296"/>
      <c r="EE47" s="296"/>
      <c r="EF47" s="296"/>
      <c r="EG47" s="296"/>
      <c r="EH47" s="296"/>
      <c r="EI47" s="296"/>
      <c r="EJ47" s="296"/>
      <c r="EK47" s="296"/>
      <c r="EL47" s="296"/>
      <c r="EM47" s="296"/>
      <c r="EN47" s="296"/>
      <c r="EO47" s="296"/>
      <c r="EP47" s="296"/>
      <c r="EQ47" s="296"/>
      <c r="ER47" s="296"/>
      <c r="ES47" s="296"/>
      <c r="ET47" s="296"/>
      <c r="EU47" s="296"/>
      <c r="EV47" s="296"/>
      <c r="EW47" s="296"/>
      <c r="EX47" s="296"/>
      <c r="EY47" s="296"/>
      <c r="EZ47" s="296"/>
      <c r="FA47" s="296"/>
      <c r="FB47" s="296"/>
      <c r="FC47" s="296"/>
      <c r="FD47" s="296"/>
      <c r="FE47" s="296"/>
      <c r="FF47" s="296"/>
      <c r="FG47" s="296"/>
      <c r="FH47" s="296"/>
      <c r="FI47" s="296"/>
      <c r="FJ47" s="296"/>
      <c r="FK47" s="296"/>
      <c r="FL47" s="296"/>
      <c r="FM47" s="296"/>
      <c r="FN47" s="296"/>
      <c r="FO47" s="296"/>
      <c r="FP47" s="296"/>
      <c r="FQ47" s="296"/>
      <c r="FR47" s="296"/>
      <c r="FS47" s="296"/>
      <c r="FT47" s="296"/>
      <c r="FU47" s="296"/>
      <c r="FV47" s="296"/>
      <c r="FW47" s="296"/>
      <c r="FX47" s="296"/>
      <c r="FY47" s="296"/>
      <c r="FZ47" s="296"/>
      <c r="GA47" s="296"/>
      <c r="GB47" s="296"/>
      <c r="GC47" s="296"/>
      <c r="GD47" s="296"/>
      <c r="GE47" s="296"/>
      <c r="GF47" s="296"/>
      <c r="GG47" s="296"/>
      <c r="GH47" s="296"/>
      <c r="GI47" s="296"/>
      <c r="GJ47" s="296"/>
      <c r="GK47" s="296"/>
      <c r="GL47" s="296"/>
      <c r="GM47" s="296"/>
      <c r="GN47" s="296"/>
      <c r="GO47" s="296"/>
      <c r="GP47" s="296"/>
      <c r="GQ47" s="296"/>
      <c r="GR47" s="297"/>
      <c r="GS47" s="297"/>
      <c r="GT47" s="297"/>
      <c r="GU47" s="297"/>
      <c r="GV47" s="297"/>
    </row>
    <row r="48" spans="1:204" ht="4.5" customHeight="1" thickBot="1" x14ac:dyDescent="0.3">
      <c r="A48" s="321"/>
      <c r="B48" s="418"/>
      <c r="C48" s="324"/>
      <c r="D48" s="428"/>
      <c r="E48" s="428"/>
      <c r="F48" s="689"/>
      <c r="G48" s="689"/>
      <c r="H48" s="689"/>
      <c r="I48" s="689"/>
      <c r="J48" s="689"/>
      <c r="K48" s="689"/>
      <c r="L48" s="324"/>
      <c r="M48" s="324"/>
      <c r="N48" s="324"/>
      <c r="O48" s="324"/>
      <c r="P48" s="324"/>
      <c r="Q48" s="324"/>
      <c r="R48" s="324"/>
      <c r="S48" s="324"/>
      <c r="T48" s="324"/>
      <c r="U48" s="324"/>
      <c r="V48" s="351"/>
      <c r="W48" s="324"/>
      <c r="X48" s="324"/>
      <c r="Y48" s="325"/>
      <c r="Z48" s="325"/>
      <c r="AA48" s="325"/>
      <c r="AB48" s="325"/>
      <c r="AC48" s="32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c r="AZ48" s="296"/>
      <c r="BA48" s="296"/>
      <c r="BB48" s="296"/>
      <c r="BC48" s="296"/>
      <c r="BD48" s="296"/>
      <c r="BE48" s="296"/>
      <c r="BF48" s="296"/>
      <c r="BG48" s="296"/>
      <c r="BH48" s="296"/>
      <c r="BI48" s="296"/>
      <c r="BJ48" s="296"/>
      <c r="BK48" s="296"/>
      <c r="BL48" s="296"/>
      <c r="BM48" s="296"/>
      <c r="BN48" s="296"/>
      <c r="BO48" s="296"/>
      <c r="BP48" s="296"/>
      <c r="BQ48" s="296"/>
      <c r="BR48" s="296"/>
      <c r="BS48" s="296"/>
      <c r="BT48" s="296"/>
      <c r="BU48" s="296"/>
      <c r="BV48" s="296"/>
      <c r="BW48" s="296"/>
      <c r="BX48" s="296"/>
      <c r="BY48" s="296"/>
      <c r="BZ48" s="296"/>
      <c r="CA48" s="296"/>
      <c r="CB48" s="296"/>
      <c r="CC48" s="296"/>
      <c r="CD48" s="296"/>
      <c r="CE48" s="296"/>
      <c r="CF48" s="296"/>
      <c r="CG48" s="296"/>
      <c r="CH48" s="296"/>
      <c r="CI48" s="296"/>
      <c r="CJ48" s="296"/>
      <c r="CK48" s="296"/>
      <c r="CL48" s="296"/>
      <c r="CM48" s="296"/>
      <c r="CN48" s="296"/>
      <c r="CO48" s="296"/>
      <c r="CP48" s="296"/>
      <c r="CQ48" s="296"/>
      <c r="CR48" s="296"/>
      <c r="CS48" s="296"/>
      <c r="CT48" s="296"/>
      <c r="CU48" s="296"/>
      <c r="CV48" s="296"/>
      <c r="CW48" s="296"/>
      <c r="CX48" s="296"/>
      <c r="CY48" s="296"/>
      <c r="CZ48" s="296"/>
      <c r="DA48" s="296"/>
      <c r="DB48" s="296"/>
      <c r="DC48" s="296"/>
      <c r="DD48" s="296"/>
      <c r="DE48" s="296"/>
      <c r="DF48" s="296"/>
      <c r="DG48" s="296"/>
      <c r="DH48" s="296"/>
      <c r="DI48" s="296"/>
      <c r="DJ48" s="296"/>
      <c r="DK48" s="296"/>
      <c r="DL48" s="296"/>
      <c r="DM48" s="296"/>
      <c r="DN48" s="296"/>
      <c r="DO48" s="296"/>
      <c r="DP48" s="296"/>
      <c r="DQ48" s="296"/>
      <c r="DR48" s="296"/>
      <c r="DS48" s="296"/>
      <c r="DT48" s="296"/>
      <c r="DU48" s="296"/>
      <c r="DV48" s="296"/>
      <c r="DW48" s="296"/>
      <c r="DX48" s="296"/>
      <c r="DY48" s="296"/>
      <c r="DZ48" s="296"/>
      <c r="EA48" s="296"/>
      <c r="EB48" s="296"/>
      <c r="EC48" s="296"/>
      <c r="ED48" s="296"/>
      <c r="EE48" s="296"/>
      <c r="EF48" s="296"/>
      <c r="EG48" s="296"/>
      <c r="EH48" s="296"/>
      <c r="EI48" s="296"/>
      <c r="EJ48" s="296"/>
      <c r="EK48" s="296"/>
      <c r="EL48" s="296"/>
      <c r="EM48" s="296"/>
      <c r="EN48" s="296"/>
      <c r="EO48" s="296"/>
      <c r="EP48" s="296"/>
      <c r="EQ48" s="296"/>
      <c r="ER48" s="296"/>
      <c r="ES48" s="296"/>
      <c r="ET48" s="296"/>
      <c r="EU48" s="296"/>
      <c r="EV48" s="296"/>
      <c r="EW48" s="296"/>
      <c r="EX48" s="296"/>
      <c r="EY48" s="296"/>
      <c r="EZ48" s="296"/>
      <c r="FA48" s="296"/>
      <c r="FB48" s="296"/>
      <c r="FC48" s="296"/>
      <c r="FD48" s="296"/>
      <c r="FE48" s="296"/>
      <c r="FF48" s="296"/>
      <c r="FG48" s="296"/>
      <c r="FH48" s="296"/>
      <c r="FI48" s="296"/>
      <c r="FJ48" s="296"/>
      <c r="FK48" s="296"/>
      <c r="FL48" s="296"/>
      <c r="FM48" s="296"/>
      <c r="FN48" s="296"/>
      <c r="FO48" s="296"/>
      <c r="FP48" s="296"/>
      <c r="FQ48" s="296"/>
      <c r="FR48" s="296"/>
      <c r="FS48" s="296"/>
      <c r="FT48" s="296"/>
      <c r="FU48" s="296"/>
      <c r="FV48" s="296"/>
      <c r="FW48" s="296"/>
      <c r="FX48" s="296"/>
      <c r="FY48" s="296"/>
      <c r="FZ48" s="296"/>
      <c r="GA48" s="296"/>
      <c r="GB48" s="296"/>
      <c r="GC48" s="296"/>
      <c r="GD48" s="296"/>
      <c r="GE48" s="296"/>
      <c r="GF48" s="296"/>
      <c r="GG48" s="296"/>
      <c r="GH48" s="296"/>
      <c r="GI48" s="296"/>
      <c r="GJ48" s="296"/>
      <c r="GK48" s="296"/>
      <c r="GL48" s="296"/>
      <c r="GM48" s="296"/>
      <c r="GN48" s="296"/>
      <c r="GO48" s="296"/>
      <c r="GP48" s="296"/>
      <c r="GQ48" s="296"/>
      <c r="GR48" s="297"/>
      <c r="GS48" s="297"/>
      <c r="GT48" s="297"/>
      <c r="GU48" s="297"/>
      <c r="GV48" s="297"/>
    </row>
    <row r="49" spans="1:204" ht="21.75" customHeight="1" thickBot="1" x14ac:dyDescent="0.3">
      <c r="A49" s="321"/>
      <c r="B49" s="413"/>
      <c r="C49" s="324"/>
      <c r="D49" s="697" t="s">
        <v>174</v>
      </c>
      <c r="E49" s="698"/>
      <c r="F49" s="689"/>
      <c r="G49" s="689"/>
      <c r="H49" s="689"/>
      <c r="I49" s="689"/>
      <c r="J49" s="689"/>
      <c r="K49" s="689"/>
      <c r="L49" s="324"/>
      <c r="M49" s="324"/>
      <c r="N49" s="324"/>
      <c r="O49" s="331"/>
      <c r="P49" s="331"/>
      <c r="Q49" s="331"/>
      <c r="R49" s="324"/>
      <c r="S49" s="324"/>
      <c r="T49" s="324"/>
      <c r="U49" s="331" t="s">
        <v>175</v>
      </c>
      <c r="V49" s="422">
        <f>V34</f>
        <v>0</v>
      </c>
      <c r="W49" s="324"/>
      <c r="X49" s="324"/>
      <c r="Y49" s="325"/>
      <c r="Z49" s="325"/>
      <c r="AA49" s="331" t="s">
        <v>158</v>
      </c>
      <c r="AB49" s="509">
        <f>IF(F47="",ROUND(V49/1000*V46,2),0)</f>
        <v>0</v>
      </c>
      <c r="AC49" s="326"/>
      <c r="AD49" s="296"/>
      <c r="AE49" s="296"/>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96"/>
      <c r="BY49" s="296"/>
      <c r="BZ49" s="296"/>
      <c r="CA49" s="296"/>
      <c r="CB49" s="296"/>
      <c r="CC49" s="296"/>
      <c r="CD49" s="296"/>
      <c r="CE49" s="296"/>
      <c r="CF49" s="296"/>
      <c r="CG49" s="296"/>
      <c r="CH49" s="296"/>
      <c r="CI49" s="296"/>
      <c r="CJ49" s="296"/>
      <c r="CK49" s="296"/>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c r="DQ49" s="296"/>
      <c r="DR49" s="296"/>
      <c r="DS49" s="296"/>
      <c r="DT49" s="296"/>
      <c r="DU49" s="296"/>
      <c r="DV49" s="296"/>
      <c r="DW49" s="296"/>
      <c r="DX49" s="296"/>
      <c r="DY49" s="296"/>
      <c r="DZ49" s="296"/>
      <c r="EA49" s="296"/>
      <c r="EB49" s="296"/>
      <c r="EC49" s="296"/>
      <c r="ED49" s="296"/>
      <c r="EE49" s="296"/>
      <c r="EF49" s="296"/>
      <c r="EG49" s="296"/>
      <c r="EH49" s="296"/>
      <c r="EI49" s="296"/>
      <c r="EJ49" s="296"/>
      <c r="EK49" s="296"/>
      <c r="EL49" s="296"/>
      <c r="EM49" s="296"/>
      <c r="EN49" s="296"/>
      <c r="EO49" s="296"/>
      <c r="EP49" s="296"/>
      <c r="EQ49" s="296"/>
      <c r="ER49" s="296"/>
      <c r="ES49" s="296"/>
      <c r="ET49" s="296"/>
      <c r="EU49" s="296"/>
      <c r="EV49" s="296"/>
      <c r="EW49" s="296"/>
      <c r="EX49" s="296"/>
      <c r="EY49" s="296"/>
      <c r="EZ49" s="296"/>
      <c r="FA49" s="296"/>
      <c r="FB49" s="296"/>
      <c r="FC49" s="296"/>
      <c r="FD49" s="296"/>
      <c r="FE49" s="296"/>
      <c r="FF49" s="296"/>
      <c r="FG49" s="296"/>
      <c r="FH49" s="296"/>
      <c r="FI49" s="296"/>
      <c r="FJ49" s="296"/>
      <c r="FK49" s="296"/>
      <c r="FL49" s="296"/>
      <c r="FM49" s="296"/>
      <c r="FN49" s="296"/>
      <c r="FO49" s="296"/>
      <c r="FP49" s="296"/>
      <c r="FQ49" s="296"/>
      <c r="FR49" s="296"/>
      <c r="FS49" s="296"/>
      <c r="FT49" s="296"/>
      <c r="FU49" s="296"/>
      <c r="FV49" s="296"/>
      <c r="FW49" s="296"/>
      <c r="FX49" s="296"/>
      <c r="FY49" s="296"/>
      <c r="FZ49" s="296"/>
      <c r="GA49" s="296"/>
      <c r="GB49" s="296"/>
      <c r="GC49" s="296"/>
      <c r="GD49" s="296"/>
      <c r="GE49" s="296"/>
      <c r="GF49" s="296"/>
      <c r="GG49" s="296"/>
      <c r="GH49" s="296"/>
      <c r="GI49" s="296"/>
      <c r="GJ49" s="296"/>
      <c r="GK49" s="296"/>
      <c r="GL49" s="296"/>
      <c r="GM49" s="296"/>
      <c r="GN49" s="296"/>
      <c r="GO49" s="296"/>
      <c r="GP49" s="296"/>
      <c r="GQ49" s="296"/>
      <c r="GR49" s="297"/>
      <c r="GS49" s="297"/>
      <c r="GT49" s="297"/>
      <c r="GU49" s="297"/>
      <c r="GV49" s="297"/>
    </row>
    <row r="50" spans="1:204" ht="15.75" thickBot="1" x14ac:dyDescent="0.3">
      <c r="A50" s="321"/>
      <c r="B50" s="751" t="s">
        <v>176</v>
      </c>
      <c r="C50" s="751"/>
      <c r="D50" s="751"/>
      <c r="E50" s="751"/>
      <c r="F50" s="751"/>
      <c r="G50" s="751"/>
      <c r="H50" s="751"/>
      <c r="I50" s="751"/>
      <c r="J50" s="751"/>
      <c r="K50" s="751"/>
      <c r="L50" s="751"/>
      <c r="M50" s="751"/>
      <c r="N50" s="751"/>
      <c r="O50" s="751"/>
      <c r="P50" s="751"/>
      <c r="Q50" s="751"/>
      <c r="R50" s="324"/>
      <c r="S50" s="324"/>
      <c r="T50" s="324"/>
      <c r="U50" s="324"/>
      <c r="V50" s="351"/>
      <c r="W50" s="324"/>
      <c r="X50" s="324"/>
      <c r="Y50" s="325"/>
      <c r="Z50" s="325"/>
      <c r="AA50" s="331"/>
      <c r="AB50" s="325"/>
      <c r="AC50" s="326"/>
      <c r="AD50" s="296"/>
      <c r="AE50" s="296"/>
      <c r="AF50" s="296"/>
      <c r="AG50" s="296"/>
      <c r="AH50" s="296"/>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c r="BP50" s="296"/>
      <c r="BQ50" s="296"/>
      <c r="BR50" s="296"/>
      <c r="BS50" s="296"/>
      <c r="BT50" s="296"/>
      <c r="BU50" s="296"/>
      <c r="BV50" s="296"/>
      <c r="BW50" s="296"/>
      <c r="BX50" s="296"/>
      <c r="BY50" s="296"/>
      <c r="BZ50" s="296"/>
      <c r="CA50" s="296"/>
      <c r="CB50" s="296"/>
      <c r="CC50" s="296"/>
      <c r="CD50" s="296"/>
      <c r="CE50" s="296"/>
      <c r="CF50" s="296"/>
      <c r="CG50" s="296"/>
      <c r="CH50" s="296"/>
      <c r="CI50" s="296"/>
      <c r="CJ50" s="296"/>
      <c r="CK50" s="296"/>
      <c r="CL50" s="296"/>
      <c r="CM50" s="296"/>
      <c r="CN50" s="296"/>
      <c r="CO50" s="296"/>
      <c r="CP50" s="296"/>
      <c r="CQ50" s="296"/>
      <c r="CR50" s="296"/>
      <c r="CS50" s="296"/>
      <c r="CT50" s="296"/>
      <c r="CU50" s="296"/>
      <c r="CV50" s="296"/>
      <c r="CW50" s="296"/>
      <c r="CX50" s="296"/>
      <c r="CY50" s="296"/>
      <c r="CZ50" s="296"/>
      <c r="DA50" s="296"/>
      <c r="DB50" s="296"/>
      <c r="DC50" s="296"/>
      <c r="DD50" s="296"/>
      <c r="DE50" s="296"/>
      <c r="DF50" s="296"/>
      <c r="DG50" s="296"/>
      <c r="DH50" s="296"/>
      <c r="DI50" s="296"/>
      <c r="DJ50" s="296"/>
      <c r="DK50" s="296"/>
      <c r="DL50" s="296"/>
      <c r="DM50" s="296"/>
      <c r="DN50" s="296"/>
      <c r="DO50" s="296"/>
      <c r="DP50" s="296"/>
      <c r="DQ50" s="296"/>
      <c r="DR50" s="296"/>
      <c r="DS50" s="296"/>
      <c r="DT50" s="296"/>
      <c r="DU50" s="296"/>
      <c r="DV50" s="296"/>
      <c r="DW50" s="296"/>
      <c r="DX50" s="296"/>
      <c r="DY50" s="296"/>
      <c r="DZ50" s="296"/>
      <c r="EA50" s="296"/>
      <c r="EB50" s="296"/>
      <c r="EC50" s="296"/>
      <c r="ED50" s="296"/>
      <c r="EE50" s="296"/>
      <c r="EF50" s="296"/>
      <c r="EG50" s="296"/>
      <c r="EH50" s="296"/>
      <c r="EI50" s="296"/>
      <c r="EJ50" s="296"/>
      <c r="EK50" s="296"/>
      <c r="EL50" s="296"/>
      <c r="EM50" s="296"/>
      <c r="EN50" s="296"/>
      <c r="EO50" s="296"/>
      <c r="EP50" s="296"/>
      <c r="EQ50" s="296"/>
      <c r="ER50" s="296"/>
      <c r="ES50" s="296"/>
      <c r="ET50" s="296"/>
      <c r="EU50" s="296"/>
      <c r="EV50" s="296"/>
      <c r="EW50" s="296"/>
      <c r="EX50" s="296"/>
      <c r="EY50" s="296"/>
      <c r="EZ50" s="296"/>
      <c r="FA50" s="296"/>
      <c r="FB50" s="296"/>
      <c r="FC50" s="296"/>
      <c r="FD50" s="296"/>
      <c r="FE50" s="296"/>
      <c r="FF50" s="296"/>
      <c r="FG50" s="296"/>
      <c r="FH50" s="296"/>
      <c r="FI50" s="296"/>
      <c r="FJ50" s="296"/>
      <c r="FK50" s="296"/>
      <c r="FL50" s="296"/>
      <c r="FM50" s="296"/>
      <c r="FN50" s="296"/>
      <c r="FO50" s="296"/>
      <c r="FP50" s="296"/>
      <c r="FQ50" s="296"/>
      <c r="FR50" s="296"/>
      <c r="FS50" s="296"/>
      <c r="FT50" s="296"/>
      <c r="FU50" s="296"/>
      <c r="FV50" s="296"/>
      <c r="FW50" s="296"/>
      <c r="FX50" s="296"/>
      <c r="FY50" s="296"/>
      <c r="FZ50" s="296"/>
      <c r="GA50" s="296"/>
      <c r="GB50" s="296"/>
      <c r="GC50" s="296"/>
      <c r="GD50" s="296"/>
      <c r="GE50" s="296"/>
      <c r="GF50" s="296"/>
      <c r="GG50" s="296"/>
      <c r="GH50" s="296"/>
      <c r="GI50" s="296"/>
      <c r="GJ50" s="296"/>
      <c r="GK50" s="296"/>
      <c r="GL50" s="296"/>
      <c r="GM50" s="296"/>
      <c r="GN50" s="296"/>
      <c r="GO50" s="296"/>
      <c r="GP50" s="296"/>
      <c r="GQ50" s="296"/>
      <c r="GR50" s="297"/>
      <c r="GS50" s="297"/>
      <c r="GT50" s="297"/>
      <c r="GU50" s="297"/>
      <c r="GV50" s="297"/>
    </row>
    <row r="51" spans="1:204" ht="21.75" customHeight="1" thickBot="1" x14ac:dyDescent="0.3">
      <c r="A51" s="321"/>
      <c r="B51" s="751"/>
      <c r="C51" s="751"/>
      <c r="D51" s="751"/>
      <c r="E51" s="751"/>
      <c r="F51" s="751"/>
      <c r="G51" s="751"/>
      <c r="H51" s="751"/>
      <c r="I51" s="751"/>
      <c r="J51" s="751"/>
      <c r="K51" s="751"/>
      <c r="L51" s="751"/>
      <c r="M51" s="751"/>
      <c r="N51" s="751"/>
      <c r="O51" s="751"/>
      <c r="P51" s="751"/>
      <c r="Q51" s="751"/>
      <c r="R51" s="352"/>
      <c r="S51" s="352"/>
      <c r="T51" s="352"/>
      <c r="U51" s="324"/>
      <c r="V51" s="353"/>
      <c r="W51" s="353"/>
      <c r="X51" s="324"/>
      <c r="Y51" s="325"/>
      <c r="Z51" s="325"/>
      <c r="AA51" s="331" t="s">
        <v>159</v>
      </c>
      <c r="AB51" s="509">
        <f>26*AB49</f>
        <v>0</v>
      </c>
      <c r="AC51" s="326"/>
      <c r="AD51" s="296"/>
      <c r="AE51" s="296"/>
      <c r="AF51" s="296"/>
      <c r="AG51" s="296"/>
      <c r="AH51" s="296"/>
      <c r="AI51" s="296"/>
      <c r="AJ51" s="296"/>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296"/>
      <c r="BR51" s="296"/>
      <c r="BS51" s="296"/>
      <c r="BT51" s="296"/>
      <c r="BU51" s="296"/>
      <c r="BV51" s="296"/>
      <c r="BW51" s="296"/>
      <c r="BX51" s="296"/>
      <c r="BY51" s="296"/>
      <c r="BZ51" s="296"/>
      <c r="CA51" s="296"/>
      <c r="CB51" s="296"/>
      <c r="CC51" s="296"/>
      <c r="CD51" s="296"/>
      <c r="CE51" s="296"/>
      <c r="CF51" s="296"/>
      <c r="CG51" s="296"/>
      <c r="CH51" s="296"/>
      <c r="CI51" s="296"/>
      <c r="CJ51" s="296"/>
      <c r="CK51" s="296"/>
      <c r="CL51" s="296"/>
      <c r="CM51" s="296"/>
      <c r="CN51" s="296"/>
      <c r="CO51" s="296"/>
      <c r="CP51" s="296"/>
      <c r="CQ51" s="296"/>
      <c r="CR51" s="296"/>
      <c r="CS51" s="296"/>
      <c r="CT51" s="296"/>
      <c r="CU51" s="296"/>
      <c r="CV51" s="296"/>
      <c r="CW51" s="296"/>
      <c r="CX51" s="296"/>
      <c r="CY51" s="296"/>
      <c r="CZ51" s="296"/>
      <c r="DA51" s="296"/>
      <c r="DB51" s="296"/>
      <c r="DC51" s="296"/>
      <c r="DD51" s="296"/>
      <c r="DE51" s="296"/>
      <c r="DF51" s="296"/>
      <c r="DG51" s="296"/>
      <c r="DH51" s="296"/>
      <c r="DI51" s="296"/>
      <c r="DJ51" s="296"/>
      <c r="DK51" s="296"/>
      <c r="DL51" s="296"/>
      <c r="DM51" s="296"/>
      <c r="DN51" s="296"/>
      <c r="DO51" s="296"/>
      <c r="DP51" s="296"/>
      <c r="DQ51" s="296"/>
      <c r="DR51" s="296"/>
      <c r="DS51" s="296"/>
      <c r="DT51" s="296"/>
      <c r="DU51" s="296"/>
      <c r="DV51" s="296"/>
      <c r="DW51" s="296"/>
      <c r="DX51" s="296"/>
      <c r="DY51" s="296"/>
      <c r="DZ51" s="296"/>
      <c r="EA51" s="296"/>
      <c r="EB51" s="296"/>
      <c r="EC51" s="296"/>
      <c r="ED51" s="296"/>
      <c r="EE51" s="296"/>
      <c r="EF51" s="296"/>
      <c r="EG51" s="296"/>
      <c r="EH51" s="296"/>
      <c r="EI51" s="296"/>
      <c r="EJ51" s="296"/>
      <c r="EK51" s="296"/>
      <c r="EL51" s="296"/>
      <c r="EM51" s="296"/>
      <c r="EN51" s="296"/>
      <c r="EO51" s="296"/>
      <c r="EP51" s="296"/>
      <c r="EQ51" s="296"/>
      <c r="ER51" s="296"/>
      <c r="ES51" s="296"/>
      <c r="ET51" s="296"/>
      <c r="EU51" s="296"/>
      <c r="EV51" s="296"/>
      <c r="EW51" s="296"/>
      <c r="EX51" s="296"/>
      <c r="EY51" s="296"/>
      <c r="EZ51" s="296"/>
      <c r="FA51" s="296"/>
      <c r="FB51" s="296"/>
      <c r="FC51" s="296"/>
      <c r="FD51" s="296"/>
      <c r="FE51" s="296"/>
      <c r="FF51" s="296"/>
      <c r="FG51" s="296"/>
      <c r="FH51" s="296"/>
      <c r="FI51" s="296"/>
      <c r="FJ51" s="296"/>
      <c r="FK51" s="296"/>
      <c r="FL51" s="296"/>
      <c r="FM51" s="296"/>
      <c r="FN51" s="296"/>
      <c r="FO51" s="296"/>
      <c r="FP51" s="296"/>
      <c r="FQ51" s="296"/>
      <c r="FR51" s="296"/>
      <c r="FS51" s="296"/>
      <c r="FT51" s="296"/>
      <c r="FU51" s="296"/>
      <c r="FV51" s="296"/>
      <c r="FW51" s="296"/>
      <c r="FX51" s="296"/>
      <c r="FY51" s="296"/>
      <c r="FZ51" s="296"/>
      <c r="GA51" s="296"/>
      <c r="GB51" s="296"/>
      <c r="GC51" s="296"/>
      <c r="GD51" s="296"/>
      <c r="GE51" s="296"/>
      <c r="GF51" s="296"/>
      <c r="GG51" s="296"/>
      <c r="GH51" s="296"/>
      <c r="GI51" s="296"/>
      <c r="GJ51" s="296"/>
      <c r="GK51" s="296"/>
      <c r="GL51" s="296"/>
      <c r="GM51" s="296"/>
      <c r="GN51" s="296"/>
      <c r="GO51" s="296"/>
      <c r="GP51" s="296"/>
      <c r="GQ51" s="296"/>
      <c r="GR51" s="297"/>
      <c r="GS51" s="297"/>
      <c r="GT51" s="297"/>
      <c r="GU51" s="297"/>
      <c r="GV51" s="297"/>
    </row>
    <row r="52" spans="1:204" ht="21.75" customHeight="1" x14ac:dyDescent="0.25">
      <c r="A52" s="334"/>
      <c r="B52" s="750" t="s">
        <v>177</v>
      </c>
      <c r="C52" s="750"/>
      <c r="D52" s="750"/>
      <c r="E52" s="750"/>
      <c r="F52" s="750"/>
      <c r="G52" s="750"/>
      <c r="H52" s="750"/>
      <c r="I52" s="750"/>
      <c r="J52" s="750"/>
      <c r="K52" s="750"/>
      <c r="L52" s="750"/>
      <c r="M52" s="750"/>
      <c r="N52" s="750"/>
      <c r="O52" s="750"/>
      <c r="P52" s="750"/>
      <c r="Q52" s="750"/>
      <c r="R52" s="335"/>
      <c r="S52" s="335"/>
      <c r="T52" s="335"/>
      <c r="U52" s="335"/>
      <c r="V52" s="335"/>
      <c r="W52" s="335"/>
      <c r="X52" s="335"/>
      <c r="Y52" s="336"/>
      <c r="Z52" s="336"/>
      <c r="AA52" s="331"/>
      <c r="AB52" s="602" t="str">
        <f xml:space="preserve"> IF(AB49&gt;0,"This cost takes into account a 50 % premium reduction but does not include the 9 % sales tax","")</f>
        <v/>
      </c>
      <c r="AC52" s="337"/>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6"/>
      <c r="BR52" s="296"/>
      <c r="BS52" s="296"/>
      <c r="BT52" s="296"/>
      <c r="BU52" s="296"/>
      <c r="BV52" s="296"/>
      <c r="BW52" s="296"/>
      <c r="BX52" s="296"/>
      <c r="BY52" s="296"/>
      <c r="BZ52" s="296"/>
      <c r="CA52" s="296"/>
      <c r="CB52" s="296"/>
      <c r="CC52" s="296"/>
      <c r="CD52" s="296"/>
      <c r="CE52" s="296"/>
      <c r="CF52" s="296"/>
      <c r="CG52" s="296"/>
      <c r="CH52" s="296"/>
      <c r="CI52" s="296"/>
      <c r="CJ52" s="296"/>
      <c r="CK52" s="296"/>
      <c r="CL52" s="296"/>
      <c r="CM52" s="296"/>
      <c r="CN52" s="296"/>
      <c r="CO52" s="296"/>
      <c r="CP52" s="296"/>
      <c r="CQ52" s="296"/>
      <c r="CR52" s="296"/>
      <c r="CS52" s="296"/>
      <c r="CT52" s="296"/>
      <c r="CU52" s="296"/>
      <c r="CV52" s="296"/>
      <c r="CW52" s="296"/>
      <c r="CX52" s="296"/>
      <c r="CY52" s="296"/>
      <c r="CZ52" s="296"/>
      <c r="DA52" s="296"/>
      <c r="DB52" s="296"/>
      <c r="DC52" s="296"/>
      <c r="DD52" s="296"/>
      <c r="DE52" s="296"/>
      <c r="DF52" s="296"/>
      <c r="DG52" s="296"/>
      <c r="DH52" s="296"/>
      <c r="DI52" s="296"/>
      <c r="DJ52" s="296"/>
      <c r="DK52" s="296"/>
      <c r="DL52" s="296"/>
      <c r="DM52" s="296"/>
      <c r="DN52" s="296"/>
      <c r="DO52" s="296"/>
      <c r="DP52" s="296"/>
      <c r="DQ52" s="296"/>
      <c r="DR52" s="296"/>
      <c r="DS52" s="296"/>
      <c r="DT52" s="296"/>
      <c r="DU52" s="296"/>
      <c r="DV52" s="296"/>
      <c r="DW52" s="296"/>
      <c r="DX52" s="296"/>
      <c r="DY52" s="296"/>
      <c r="DZ52" s="296"/>
      <c r="EA52" s="296"/>
      <c r="EB52" s="296"/>
      <c r="EC52" s="296"/>
      <c r="ED52" s="296"/>
      <c r="EE52" s="296"/>
      <c r="EF52" s="296"/>
      <c r="EG52" s="296"/>
      <c r="EH52" s="296"/>
      <c r="EI52" s="296"/>
      <c r="EJ52" s="296"/>
      <c r="EK52" s="296"/>
      <c r="EL52" s="296"/>
      <c r="EM52" s="296"/>
      <c r="EN52" s="296"/>
      <c r="EO52" s="296"/>
      <c r="EP52" s="296"/>
      <c r="EQ52" s="296"/>
      <c r="ER52" s="296"/>
      <c r="ES52" s="296"/>
      <c r="ET52" s="296"/>
      <c r="EU52" s="296"/>
      <c r="EV52" s="296"/>
      <c r="EW52" s="296"/>
      <c r="EX52" s="296"/>
      <c r="EY52" s="296"/>
      <c r="EZ52" s="296"/>
      <c r="FA52" s="296"/>
      <c r="FB52" s="296"/>
      <c r="FC52" s="296"/>
      <c r="FD52" s="296"/>
      <c r="FE52" s="296"/>
      <c r="FF52" s="296"/>
      <c r="FG52" s="296"/>
      <c r="FH52" s="296"/>
      <c r="FI52" s="296"/>
      <c r="FJ52" s="296"/>
      <c r="FK52" s="296"/>
      <c r="FL52" s="296"/>
      <c r="FM52" s="296"/>
      <c r="FN52" s="296"/>
      <c r="FO52" s="296"/>
      <c r="FP52" s="296"/>
      <c r="FQ52" s="296"/>
      <c r="FR52" s="296"/>
      <c r="FS52" s="296"/>
      <c r="FT52" s="296"/>
      <c r="FU52" s="296"/>
      <c r="FV52" s="296"/>
      <c r="FW52" s="296"/>
      <c r="FX52" s="296"/>
      <c r="FY52" s="296"/>
      <c r="FZ52" s="296"/>
      <c r="GA52" s="296"/>
      <c r="GB52" s="296"/>
      <c r="GC52" s="296"/>
      <c r="GD52" s="296"/>
      <c r="GE52" s="296"/>
      <c r="GF52" s="296"/>
      <c r="GG52" s="296"/>
      <c r="GH52" s="296"/>
      <c r="GI52" s="296"/>
      <c r="GJ52" s="296"/>
      <c r="GK52" s="296"/>
      <c r="GL52" s="296"/>
      <c r="GM52" s="296"/>
      <c r="GN52" s="296"/>
      <c r="GO52" s="296"/>
      <c r="GP52" s="296"/>
      <c r="GQ52" s="296"/>
      <c r="GR52" s="297"/>
      <c r="GS52" s="297"/>
      <c r="GT52" s="297"/>
      <c r="GU52" s="297"/>
      <c r="GV52" s="297"/>
    </row>
    <row r="53" spans="1:204" x14ac:dyDescent="0.25">
      <c r="A53" s="298"/>
      <c r="B53" s="354"/>
      <c r="C53" s="354"/>
      <c r="D53" s="354"/>
      <c r="E53" s="354"/>
      <c r="F53" s="354"/>
      <c r="G53" s="354"/>
      <c r="H53" s="354"/>
      <c r="I53" s="354"/>
      <c r="J53" s="354"/>
      <c r="K53" s="354"/>
      <c r="L53" s="354"/>
      <c r="M53" s="354"/>
      <c r="N53" s="354"/>
      <c r="O53" s="354"/>
      <c r="P53" s="354"/>
      <c r="Q53" s="354"/>
      <c r="R53" s="300"/>
      <c r="S53" s="300"/>
      <c r="T53" s="300"/>
      <c r="U53" s="300"/>
      <c r="V53" s="300"/>
      <c r="W53" s="300"/>
      <c r="X53" s="300"/>
      <c r="Y53" s="338"/>
      <c r="Z53" s="338"/>
      <c r="AA53" s="338"/>
      <c r="AB53" s="338"/>
      <c r="AC53" s="301"/>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c r="EG53" s="296"/>
      <c r="EH53" s="296"/>
      <c r="EI53" s="296"/>
      <c r="EJ53" s="296"/>
      <c r="EK53" s="296"/>
      <c r="EL53" s="296"/>
      <c r="EM53" s="296"/>
      <c r="EN53" s="296"/>
      <c r="EO53" s="296"/>
      <c r="EP53" s="296"/>
      <c r="EQ53" s="296"/>
      <c r="ER53" s="296"/>
      <c r="ES53" s="296"/>
      <c r="ET53" s="296"/>
      <c r="EU53" s="296"/>
      <c r="EV53" s="296"/>
      <c r="EW53" s="296"/>
      <c r="EX53" s="296"/>
      <c r="EY53" s="296"/>
      <c r="EZ53" s="296"/>
      <c r="FA53" s="296"/>
      <c r="FB53" s="296"/>
      <c r="FC53" s="296"/>
      <c r="FD53" s="296"/>
      <c r="FE53" s="296"/>
      <c r="FF53" s="296"/>
      <c r="FG53" s="296"/>
      <c r="FH53" s="296"/>
      <c r="FI53" s="296"/>
      <c r="FJ53" s="296"/>
      <c r="FK53" s="296"/>
      <c r="FL53" s="296"/>
      <c r="FM53" s="296"/>
      <c r="FN53" s="296"/>
      <c r="FO53" s="296"/>
      <c r="FP53" s="296"/>
      <c r="FQ53" s="296"/>
      <c r="FR53" s="296"/>
      <c r="FS53" s="296"/>
      <c r="FT53" s="296"/>
      <c r="FU53" s="296"/>
      <c r="FV53" s="296"/>
      <c r="FW53" s="296"/>
      <c r="FX53" s="296"/>
      <c r="FY53" s="296"/>
      <c r="FZ53" s="296"/>
      <c r="GA53" s="296"/>
      <c r="GB53" s="296"/>
      <c r="GC53" s="296"/>
      <c r="GD53" s="296"/>
      <c r="GE53" s="296"/>
      <c r="GF53" s="296"/>
      <c r="GG53" s="296"/>
      <c r="GH53" s="296"/>
      <c r="GI53" s="296"/>
      <c r="GJ53" s="296"/>
      <c r="GK53" s="296"/>
      <c r="GL53" s="296"/>
      <c r="GM53" s="296"/>
      <c r="GN53" s="296"/>
      <c r="GO53" s="296"/>
      <c r="GP53" s="296"/>
      <c r="GQ53" s="296"/>
      <c r="GR53" s="297"/>
      <c r="GS53" s="297"/>
      <c r="GT53" s="297"/>
      <c r="GU53" s="297"/>
      <c r="GV53" s="297"/>
    </row>
    <row r="54" spans="1:204" ht="21" x14ac:dyDescent="0.35">
      <c r="A54" s="302"/>
      <c r="B54" s="400" t="s">
        <v>178</v>
      </c>
      <c r="C54" s="339"/>
      <c r="D54" s="303"/>
      <c r="E54" s="303"/>
      <c r="F54" s="303"/>
      <c r="G54" s="303"/>
      <c r="H54" s="303"/>
      <c r="I54" s="303"/>
      <c r="J54" s="303"/>
      <c r="K54" s="303"/>
      <c r="L54" s="303"/>
      <c r="M54" s="303"/>
      <c r="N54" s="309"/>
      <c r="O54" s="309"/>
      <c r="P54" s="309"/>
      <c r="Q54" s="309"/>
      <c r="R54" s="309"/>
      <c r="S54" s="341" t="s">
        <v>179</v>
      </c>
      <c r="T54" s="311"/>
      <c r="U54" s="311"/>
      <c r="V54" s="311"/>
      <c r="W54" s="311"/>
      <c r="X54" s="311"/>
      <c r="Y54" s="311"/>
      <c r="Z54" s="311"/>
      <c r="AA54" s="311"/>
      <c r="AB54" s="311"/>
      <c r="AC54" s="306"/>
      <c r="AD54" s="297"/>
      <c r="AE54" s="297"/>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97"/>
      <c r="BP54" s="297"/>
      <c r="BQ54" s="297"/>
      <c r="BR54" s="297"/>
      <c r="BS54" s="297"/>
      <c r="BT54" s="297"/>
      <c r="BU54" s="297"/>
      <c r="BV54" s="297"/>
      <c r="BW54" s="297"/>
      <c r="BX54" s="297"/>
      <c r="BY54" s="297"/>
      <c r="BZ54" s="297"/>
      <c r="CA54" s="297"/>
      <c r="CB54" s="297"/>
      <c r="CC54" s="297"/>
      <c r="CD54" s="297"/>
      <c r="CE54" s="297"/>
      <c r="CF54" s="297"/>
      <c r="CG54" s="297"/>
      <c r="CH54" s="297"/>
      <c r="CI54" s="297"/>
      <c r="CJ54" s="297"/>
      <c r="CK54" s="297"/>
      <c r="CL54" s="297"/>
      <c r="CM54" s="297"/>
      <c r="CN54" s="297"/>
      <c r="CO54" s="297"/>
      <c r="CP54" s="297"/>
      <c r="CQ54" s="297"/>
      <c r="CR54" s="297"/>
      <c r="CS54" s="297"/>
      <c r="CT54" s="297"/>
      <c r="CU54" s="297"/>
      <c r="CV54" s="297"/>
      <c r="CW54" s="297"/>
      <c r="CX54" s="297"/>
      <c r="CY54" s="297"/>
      <c r="CZ54" s="297"/>
      <c r="DA54" s="297"/>
      <c r="DB54" s="297"/>
      <c r="DC54" s="297"/>
      <c r="DD54" s="297"/>
      <c r="DE54" s="297"/>
      <c r="DF54" s="297"/>
      <c r="DG54" s="297"/>
      <c r="DH54" s="297"/>
      <c r="DI54" s="297"/>
      <c r="DJ54" s="297"/>
      <c r="DK54" s="297"/>
      <c r="DL54" s="297"/>
      <c r="DM54" s="297"/>
      <c r="DN54" s="297"/>
      <c r="DO54" s="297"/>
      <c r="DP54" s="297"/>
      <c r="DQ54" s="297"/>
      <c r="DR54" s="297"/>
      <c r="DS54" s="297"/>
      <c r="DT54" s="297"/>
      <c r="DU54" s="297"/>
      <c r="DV54" s="297"/>
      <c r="DW54" s="297"/>
      <c r="DX54" s="297"/>
      <c r="DY54" s="297"/>
      <c r="DZ54" s="297"/>
      <c r="EA54" s="297"/>
      <c r="EB54" s="297"/>
      <c r="EC54" s="297"/>
      <c r="ED54" s="297"/>
      <c r="EE54" s="297"/>
      <c r="EF54" s="297"/>
      <c r="EG54" s="297"/>
      <c r="EH54" s="297"/>
      <c r="EI54" s="297"/>
      <c r="EJ54" s="297"/>
      <c r="EK54" s="297"/>
      <c r="EL54" s="297"/>
      <c r="EM54" s="297"/>
      <c r="EN54" s="297"/>
      <c r="EO54" s="297"/>
      <c r="EP54" s="297"/>
      <c r="EQ54" s="297"/>
      <c r="ER54" s="297"/>
      <c r="ES54" s="297"/>
      <c r="ET54" s="297"/>
      <c r="EU54" s="297"/>
      <c r="EV54" s="297"/>
      <c r="EW54" s="297"/>
      <c r="EX54" s="297"/>
      <c r="EY54" s="297"/>
      <c r="EZ54" s="297"/>
      <c r="FA54" s="297"/>
      <c r="FB54" s="297"/>
      <c r="FC54" s="297"/>
      <c r="FD54" s="297"/>
      <c r="FE54" s="297"/>
      <c r="FF54" s="297"/>
      <c r="FG54" s="297"/>
      <c r="FH54" s="297"/>
      <c r="FI54" s="297"/>
      <c r="FJ54" s="297"/>
      <c r="FK54" s="297"/>
      <c r="FL54" s="297"/>
      <c r="FM54" s="297"/>
      <c r="FN54" s="297"/>
      <c r="FO54" s="297"/>
      <c r="FP54" s="297"/>
      <c r="FQ54" s="297"/>
      <c r="FR54" s="297"/>
      <c r="FS54" s="297"/>
      <c r="FT54" s="297"/>
      <c r="FU54" s="297"/>
      <c r="FV54" s="297"/>
      <c r="FW54" s="297"/>
      <c r="FX54" s="297"/>
      <c r="FY54" s="297"/>
      <c r="FZ54" s="297"/>
      <c r="GA54" s="297"/>
      <c r="GB54" s="297"/>
      <c r="GC54" s="297"/>
      <c r="GD54" s="297"/>
      <c r="GE54" s="297"/>
      <c r="GF54" s="297"/>
      <c r="GG54" s="297"/>
      <c r="GH54" s="297"/>
      <c r="GI54" s="297"/>
      <c r="GJ54" s="297"/>
      <c r="GK54" s="297"/>
      <c r="GL54" s="297"/>
      <c r="GM54" s="297"/>
      <c r="GN54" s="297"/>
      <c r="GO54" s="297"/>
      <c r="GP54" s="297"/>
      <c r="GQ54" s="297"/>
      <c r="GR54" s="297"/>
      <c r="GS54" s="297"/>
      <c r="GT54" s="297"/>
      <c r="GU54" s="297"/>
      <c r="GV54" s="297"/>
    </row>
    <row r="55" spans="1:204" ht="4.5" customHeight="1" thickBot="1" x14ac:dyDescent="0.4">
      <c r="A55" s="302"/>
      <c r="B55" s="447"/>
      <c r="C55" s="339"/>
      <c r="D55" s="303"/>
      <c r="E55" s="303"/>
      <c r="F55" s="303"/>
      <c r="G55" s="303"/>
      <c r="H55" s="303"/>
      <c r="I55" s="303"/>
      <c r="J55" s="303"/>
      <c r="K55" s="303"/>
      <c r="L55" s="303"/>
      <c r="M55" s="303"/>
      <c r="N55" s="309"/>
      <c r="O55" s="309"/>
      <c r="P55" s="309"/>
      <c r="Q55" s="309"/>
      <c r="R55" s="309"/>
      <c r="S55" s="311"/>
      <c r="T55" s="311"/>
      <c r="U55" s="311"/>
      <c r="V55" s="303"/>
      <c r="W55" s="303"/>
      <c r="X55" s="303"/>
      <c r="Y55" s="303"/>
      <c r="Z55" s="311"/>
      <c r="AA55" s="311"/>
      <c r="AB55" s="311"/>
      <c r="AC55" s="306"/>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7"/>
      <c r="BI55" s="297"/>
      <c r="BJ55" s="297"/>
      <c r="BK55" s="297"/>
      <c r="BL55" s="297"/>
      <c r="BM55" s="297"/>
      <c r="BN55" s="297"/>
      <c r="BO55" s="297"/>
      <c r="BP55" s="297"/>
      <c r="BQ55" s="297"/>
      <c r="BR55" s="297"/>
      <c r="BS55" s="297"/>
      <c r="BT55" s="297"/>
      <c r="BU55" s="297"/>
      <c r="BV55" s="297"/>
      <c r="BW55" s="297"/>
      <c r="BX55" s="297"/>
      <c r="BY55" s="297"/>
      <c r="BZ55" s="297"/>
      <c r="CA55" s="297"/>
      <c r="CB55" s="297"/>
      <c r="CC55" s="297"/>
      <c r="CD55" s="297"/>
      <c r="CE55" s="297"/>
      <c r="CF55" s="297"/>
      <c r="CG55" s="297"/>
      <c r="CH55" s="297"/>
      <c r="CI55" s="297"/>
      <c r="CJ55" s="297"/>
      <c r="CK55" s="297"/>
      <c r="CL55" s="297"/>
      <c r="CM55" s="297"/>
      <c r="CN55" s="297"/>
      <c r="CO55" s="297"/>
      <c r="CP55" s="297"/>
      <c r="CQ55" s="297"/>
      <c r="CR55" s="297"/>
      <c r="CS55" s="297"/>
      <c r="CT55" s="297"/>
      <c r="CU55" s="297"/>
      <c r="CV55" s="297"/>
      <c r="CW55" s="297"/>
      <c r="CX55" s="297"/>
      <c r="CY55" s="297"/>
      <c r="CZ55" s="297"/>
      <c r="DA55" s="297"/>
      <c r="DB55" s="297"/>
      <c r="DC55" s="297"/>
      <c r="DD55" s="297"/>
      <c r="DE55" s="297"/>
      <c r="DF55" s="297"/>
      <c r="DG55" s="297"/>
      <c r="DH55" s="297"/>
      <c r="DI55" s="297"/>
      <c r="DJ55" s="297"/>
      <c r="DK55" s="297"/>
      <c r="DL55" s="297"/>
      <c r="DM55" s="297"/>
      <c r="DN55" s="297"/>
      <c r="DO55" s="297"/>
      <c r="DP55" s="297"/>
      <c r="DQ55" s="297"/>
      <c r="DR55" s="297"/>
      <c r="DS55" s="297"/>
      <c r="DT55" s="297"/>
      <c r="DU55" s="297"/>
      <c r="DV55" s="297"/>
      <c r="DW55" s="297"/>
      <c r="DX55" s="297"/>
      <c r="DY55" s="297"/>
      <c r="DZ55" s="297"/>
      <c r="EA55" s="297"/>
      <c r="EB55" s="297"/>
      <c r="EC55" s="297"/>
      <c r="ED55" s="297"/>
      <c r="EE55" s="297"/>
      <c r="EF55" s="297"/>
      <c r="EG55" s="297"/>
      <c r="EH55" s="297"/>
      <c r="EI55" s="297"/>
      <c r="EJ55" s="297"/>
      <c r="EK55" s="297"/>
      <c r="EL55" s="297"/>
      <c r="EM55" s="297"/>
      <c r="EN55" s="297"/>
      <c r="EO55" s="297"/>
      <c r="EP55" s="297"/>
      <c r="EQ55" s="297"/>
      <c r="ER55" s="297"/>
      <c r="ES55" s="297"/>
      <c r="ET55" s="297"/>
      <c r="EU55" s="297"/>
      <c r="EV55" s="297"/>
      <c r="EW55" s="297"/>
      <c r="EX55" s="297"/>
      <c r="EY55" s="297"/>
      <c r="EZ55" s="297"/>
      <c r="FA55" s="297"/>
      <c r="FB55" s="297"/>
      <c r="FC55" s="297"/>
      <c r="FD55" s="297"/>
      <c r="FE55" s="297"/>
      <c r="FF55" s="297"/>
      <c r="FG55" s="297"/>
      <c r="FH55" s="297"/>
      <c r="FI55" s="297"/>
      <c r="FJ55" s="297"/>
      <c r="FK55" s="297"/>
      <c r="FL55" s="297"/>
      <c r="FM55" s="297"/>
      <c r="FN55" s="297"/>
      <c r="FO55" s="297"/>
      <c r="FP55" s="297"/>
      <c r="FQ55" s="297"/>
      <c r="FR55" s="297"/>
      <c r="FS55" s="297"/>
      <c r="FT55" s="297"/>
      <c r="FU55" s="297"/>
      <c r="FV55" s="297"/>
      <c r="FW55" s="297"/>
      <c r="FX55" s="297"/>
      <c r="FY55" s="297"/>
      <c r="FZ55" s="297"/>
      <c r="GA55" s="297"/>
      <c r="GB55" s="297"/>
      <c r="GC55" s="297"/>
      <c r="GD55" s="297"/>
      <c r="GE55" s="297"/>
      <c r="GF55" s="297"/>
      <c r="GG55" s="297"/>
      <c r="GH55" s="297"/>
      <c r="GI55" s="297"/>
      <c r="GJ55" s="297"/>
      <c r="GK55" s="297"/>
      <c r="GL55" s="297"/>
      <c r="GM55" s="297"/>
      <c r="GN55" s="297"/>
      <c r="GO55" s="297"/>
      <c r="GP55" s="297"/>
      <c r="GQ55" s="297"/>
      <c r="GR55" s="297"/>
      <c r="GS55" s="297"/>
      <c r="GT55" s="297"/>
      <c r="GU55" s="297"/>
      <c r="GV55" s="297"/>
    </row>
    <row r="56" spans="1:204" ht="21.75" customHeight="1" thickBot="1" x14ac:dyDescent="0.3">
      <c r="A56" s="302"/>
      <c r="B56" s="401" t="s">
        <v>180</v>
      </c>
      <c r="C56" s="356"/>
      <c r="D56" s="303"/>
      <c r="E56" s="303"/>
      <c r="F56" s="303"/>
      <c r="G56" s="303"/>
      <c r="H56" s="303"/>
      <c r="I56" s="303"/>
      <c r="J56" s="303"/>
      <c r="K56" s="303"/>
      <c r="L56" s="303"/>
      <c r="M56" s="303"/>
      <c r="N56" s="309"/>
      <c r="O56" s="309"/>
      <c r="P56" s="309"/>
      <c r="Q56" s="413"/>
      <c r="R56" s="303"/>
      <c r="S56" s="683" t="str">
        <f>IF('Taux anglais'!R19='Taux anglais'!R15,'Taux anglais'!N18,IF('Taux anglais'!R19='Taux anglais'!R16,'Taux anglais'!N17,'Taux anglais'!N16))</f>
        <v>One time the annual salary</v>
      </c>
      <c r="T56" s="684"/>
      <c r="U56" s="684"/>
      <c r="V56" s="685"/>
      <c r="W56" s="681" t="str">
        <f>IF(COUNTBLANK(Q56:Q58)&lt;2,"You can't choose more than one answer",IF(COUNTBLANK(Q56:Q58)=3,"You have to choose an answer",""))</f>
        <v>You have to choose an answer</v>
      </c>
      <c r="X56" s="681"/>
      <c r="Y56" s="357"/>
      <c r="Z56" s="311"/>
      <c r="AA56" s="311"/>
      <c r="AB56" s="311"/>
      <c r="AC56" s="306"/>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c r="BO56" s="297"/>
      <c r="BP56" s="297"/>
      <c r="BQ56" s="297"/>
      <c r="BR56" s="297"/>
      <c r="BS56" s="297"/>
      <c r="BT56" s="297"/>
      <c r="BU56" s="297"/>
      <c r="BV56" s="297"/>
      <c r="BW56" s="297"/>
      <c r="BX56" s="297"/>
      <c r="BY56" s="297"/>
      <c r="BZ56" s="297"/>
      <c r="CA56" s="297"/>
      <c r="CB56" s="297"/>
      <c r="CC56" s="297"/>
      <c r="CD56" s="297"/>
      <c r="CE56" s="297"/>
      <c r="CF56" s="297"/>
      <c r="CG56" s="297"/>
      <c r="CH56" s="297"/>
      <c r="CI56" s="297"/>
      <c r="CJ56" s="297"/>
      <c r="CK56" s="297"/>
      <c r="CL56" s="297"/>
      <c r="CM56" s="297"/>
      <c r="CN56" s="297"/>
      <c r="CO56" s="297"/>
      <c r="CP56" s="297"/>
      <c r="CQ56" s="297"/>
      <c r="CR56" s="297"/>
      <c r="CS56" s="297"/>
      <c r="CT56" s="297"/>
      <c r="CU56" s="297"/>
      <c r="CV56" s="297"/>
      <c r="CW56" s="297"/>
      <c r="CX56" s="297"/>
      <c r="CY56" s="297"/>
      <c r="CZ56" s="297"/>
      <c r="DA56" s="297"/>
      <c r="DB56" s="297"/>
      <c r="DC56" s="297"/>
      <c r="DD56" s="297"/>
      <c r="DE56" s="297"/>
      <c r="DF56" s="297"/>
      <c r="DG56" s="297"/>
      <c r="DH56" s="297"/>
      <c r="DI56" s="297"/>
      <c r="DJ56" s="297"/>
      <c r="DK56" s="297"/>
      <c r="DL56" s="297"/>
      <c r="DM56" s="297"/>
      <c r="DN56" s="297"/>
      <c r="DO56" s="297"/>
      <c r="DP56" s="297"/>
      <c r="DQ56" s="297"/>
      <c r="DR56" s="297"/>
      <c r="DS56" s="297"/>
      <c r="DT56" s="297"/>
      <c r="DU56" s="297"/>
      <c r="DV56" s="297"/>
      <c r="DW56" s="297"/>
      <c r="DX56" s="297"/>
      <c r="DY56" s="297"/>
      <c r="DZ56" s="297"/>
      <c r="EA56" s="297"/>
      <c r="EB56" s="297"/>
      <c r="EC56" s="297"/>
      <c r="ED56" s="297"/>
      <c r="EE56" s="297"/>
      <c r="EF56" s="297"/>
      <c r="EG56" s="297"/>
      <c r="EH56" s="297"/>
      <c r="EI56" s="297"/>
      <c r="EJ56" s="297"/>
      <c r="EK56" s="297"/>
      <c r="EL56" s="297"/>
      <c r="EM56" s="297"/>
      <c r="EN56" s="297"/>
      <c r="EO56" s="297"/>
      <c r="EP56" s="297"/>
      <c r="EQ56" s="297"/>
      <c r="ER56" s="297"/>
      <c r="ES56" s="297"/>
      <c r="ET56" s="297"/>
      <c r="EU56" s="297"/>
      <c r="EV56" s="297"/>
      <c r="EW56" s="297"/>
      <c r="EX56" s="297"/>
      <c r="EY56" s="297"/>
      <c r="EZ56" s="297"/>
      <c r="FA56" s="297"/>
      <c r="FB56" s="297"/>
      <c r="FC56" s="297"/>
      <c r="FD56" s="297"/>
      <c r="FE56" s="297"/>
      <c r="FF56" s="297"/>
      <c r="FG56" s="297"/>
      <c r="FH56" s="297"/>
      <c r="FI56" s="297"/>
      <c r="FJ56" s="297"/>
      <c r="FK56" s="297"/>
      <c r="FL56" s="297"/>
      <c r="FM56" s="297"/>
      <c r="FN56" s="297"/>
      <c r="FO56" s="297"/>
      <c r="FP56" s="297"/>
      <c r="FQ56" s="297"/>
      <c r="FR56" s="297"/>
      <c r="FS56" s="297"/>
      <c r="FT56" s="297"/>
      <c r="FU56" s="297"/>
      <c r="FV56" s="297"/>
      <c r="FW56" s="297"/>
      <c r="FX56" s="297"/>
      <c r="FY56" s="297"/>
      <c r="FZ56" s="297"/>
      <c r="GA56" s="297"/>
      <c r="GB56" s="297"/>
      <c r="GC56" s="297"/>
      <c r="GD56" s="297"/>
      <c r="GE56" s="297"/>
      <c r="GF56" s="297"/>
      <c r="GG56" s="297"/>
      <c r="GH56" s="297"/>
      <c r="GI56" s="297"/>
      <c r="GJ56" s="297"/>
      <c r="GK56" s="297"/>
      <c r="GL56" s="297"/>
      <c r="GM56" s="297"/>
      <c r="GN56" s="297"/>
      <c r="GO56" s="297"/>
      <c r="GP56" s="297"/>
      <c r="GQ56" s="297"/>
      <c r="GR56" s="297"/>
      <c r="GS56" s="297"/>
      <c r="GT56" s="297"/>
      <c r="GU56" s="297"/>
      <c r="GV56" s="297"/>
    </row>
    <row r="57" spans="1:204" ht="4.5" customHeight="1" thickBot="1" x14ac:dyDescent="0.3">
      <c r="A57" s="302"/>
      <c r="B57" s="356"/>
      <c r="C57" s="356"/>
      <c r="D57" s="303"/>
      <c r="E57" s="303"/>
      <c r="F57" s="303"/>
      <c r="G57" s="303"/>
      <c r="H57" s="303"/>
      <c r="I57" s="303"/>
      <c r="J57" s="303"/>
      <c r="K57" s="303"/>
      <c r="L57" s="303"/>
      <c r="M57" s="303"/>
      <c r="N57" s="309"/>
      <c r="O57" s="309"/>
      <c r="P57" s="309"/>
      <c r="Q57" s="309"/>
      <c r="R57" s="309"/>
      <c r="S57" s="309"/>
      <c r="T57" s="309"/>
      <c r="U57" s="309"/>
      <c r="V57" s="309"/>
      <c r="W57" s="681"/>
      <c r="X57" s="681"/>
      <c r="Y57" s="357"/>
      <c r="Z57" s="311"/>
      <c r="AA57" s="311"/>
      <c r="AB57" s="311"/>
      <c r="AC57" s="306"/>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297"/>
      <c r="BN57" s="297"/>
      <c r="BO57" s="297"/>
      <c r="BP57" s="297"/>
      <c r="BQ57" s="297"/>
      <c r="BR57" s="297"/>
      <c r="BS57" s="297"/>
      <c r="BT57" s="297"/>
      <c r="BU57" s="297"/>
      <c r="BV57" s="297"/>
      <c r="BW57" s="297"/>
      <c r="BX57" s="297"/>
      <c r="BY57" s="297"/>
      <c r="BZ57" s="297"/>
      <c r="CA57" s="297"/>
      <c r="CB57" s="297"/>
      <c r="CC57" s="297"/>
      <c r="CD57" s="297"/>
      <c r="CE57" s="297"/>
      <c r="CF57" s="297"/>
      <c r="CG57" s="297"/>
      <c r="CH57" s="297"/>
      <c r="CI57" s="297"/>
      <c r="CJ57" s="297"/>
      <c r="CK57" s="297"/>
      <c r="CL57" s="297"/>
      <c r="CM57" s="297"/>
      <c r="CN57" s="297"/>
      <c r="CO57" s="297"/>
      <c r="CP57" s="297"/>
      <c r="CQ57" s="297"/>
      <c r="CR57" s="297"/>
      <c r="CS57" s="297"/>
      <c r="CT57" s="297"/>
      <c r="CU57" s="297"/>
      <c r="CV57" s="297"/>
      <c r="CW57" s="297"/>
      <c r="CX57" s="297"/>
      <c r="CY57" s="297"/>
      <c r="CZ57" s="297"/>
      <c r="DA57" s="297"/>
      <c r="DB57" s="297"/>
      <c r="DC57" s="297"/>
      <c r="DD57" s="297"/>
      <c r="DE57" s="297"/>
      <c r="DF57" s="297"/>
      <c r="DG57" s="297"/>
      <c r="DH57" s="297"/>
      <c r="DI57" s="297"/>
      <c r="DJ57" s="297"/>
      <c r="DK57" s="297"/>
      <c r="DL57" s="297"/>
      <c r="DM57" s="297"/>
      <c r="DN57" s="297"/>
      <c r="DO57" s="297"/>
      <c r="DP57" s="297"/>
      <c r="DQ57" s="297"/>
      <c r="DR57" s="297"/>
      <c r="DS57" s="297"/>
      <c r="DT57" s="297"/>
      <c r="DU57" s="297"/>
      <c r="DV57" s="297"/>
      <c r="DW57" s="297"/>
      <c r="DX57" s="297"/>
      <c r="DY57" s="297"/>
      <c r="DZ57" s="297"/>
      <c r="EA57" s="297"/>
      <c r="EB57" s="297"/>
      <c r="EC57" s="297"/>
      <c r="ED57" s="297"/>
      <c r="EE57" s="297"/>
      <c r="EF57" s="297"/>
      <c r="EG57" s="297"/>
      <c r="EH57" s="297"/>
      <c r="EI57" s="297"/>
      <c r="EJ57" s="297"/>
      <c r="EK57" s="297"/>
      <c r="EL57" s="297"/>
      <c r="EM57" s="297"/>
      <c r="EN57" s="297"/>
      <c r="EO57" s="297"/>
      <c r="EP57" s="297"/>
      <c r="EQ57" s="297"/>
      <c r="ER57" s="297"/>
      <c r="ES57" s="297"/>
      <c r="ET57" s="297"/>
      <c r="EU57" s="297"/>
      <c r="EV57" s="297"/>
      <c r="EW57" s="297"/>
      <c r="EX57" s="297"/>
      <c r="EY57" s="297"/>
      <c r="EZ57" s="297"/>
      <c r="FA57" s="297"/>
      <c r="FB57" s="297"/>
      <c r="FC57" s="297"/>
      <c r="FD57" s="297"/>
      <c r="FE57" s="297"/>
      <c r="FF57" s="297"/>
      <c r="FG57" s="297"/>
      <c r="FH57" s="297"/>
      <c r="FI57" s="297"/>
      <c r="FJ57" s="297"/>
      <c r="FK57" s="297"/>
      <c r="FL57" s="297"/>
      <c r="FM57" s="297"/>
      <c r="FN57" s="297"/>
      <c r="FO57" s="297"/>
      <c r="FP57" s="297"/>
      <c r="FQ57" s="297"/>
      <c r="FR57" s="297"/>
      <c r="FS57" s="297"/>
      <c r="FT57" s="297"/>
      <c r="FU57" s="297"/>
      <c r="FV57" s="297"/>
      <c r="FW57" s="297"/>
      <c r="FX57" s="297"/>
      <c r="FY57" s="297"/>
      <c r="FZ57" s="297"/>
      <c r="GA57" s="297"/>
      <c r="GB57" s="297"/>
      <c r="GC57" s="297"/>
      <c r="GD57" s="297"/>
      <c r="GE57" s="297"/>
      <c r="GF57" s="297"/>
      <c r="GG57" s="297"/>
      <c r="GH57" s="297"/>
      <c r="GI57" s="297"/>
      <c r="GJ57" s="297"/>
      <c r="GK57" s="297"/>
      <c r="GL57" s="297"/>
      <c r="GM57" s="297"/>
      <c r="GN57" s="297"/>
      <c r="GO57" s="297"/>
      <c r="GP57" s="297"/>
      <c r="GQ57" s="297"/>
      <c r="GR57" s="297"/>
      <c r="GS57" s="297"/>
      <c r="GT57" s="297"/>
      <c r="GU57" s="297"/>
      <c r="GV57" s="297"/>
    </row>
    <row r="58" spans="1:204" ht="21.75" customHeight="1" thickBot="1" x14ac:dyDescent="0.3">
      <c r="A58" s="302"/>
      <c r="B58" s="426" t="s">
        <v>182</v>
      </c>
      <c r="C58" s="356"/>
      <c r="D58" s="303"/>
      <c r="E58" s="303"/>
      <c r="F58" s="303"/>
      <c r="G58" s="303"/>
      <c r="H58" s="303"/>
      <c r="I58" s="303"/>
      <c r="J58" s="303"/>
      <c r="K58" s="303"/>
      <c r="L58" s="303"/>
      <c r="M58" s="303"/>
      <c r="N58" s="303"/>
      <c r="O58" s="303"/>
      <c r="P58" s="303"/>
      <c r="Q58" s="413"/>
      <c r="R58" s="303"/>
      <c r="S58" s="683" t="str">
        <f>IF('Taux anglais'!R19='Taux anglais'!R15,'Taux anglais'!N19,IF('Taux anglais'!R19='Taux anglais'!R16,'Taux anglais'!N18,'Taux anglais'!N16))</f>
        <v>Two times the annual salary</v>
      </c>
      <c r="T58" s="684"/>
      <c r="U58" s="684"/>
      <c r="V58" s="685"/>
      <c r="W58" s="681"/>
      <c r="X58" s="681"/>
      <c r="Y58" s="357"/>
      <c r="Z58" s="311"/>
      <c r="AA58" s="311"/>
      <c r="AB58" s="311"/>
      <c r="AC58" s="306"/>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c r="CA58" s="297"/>
      <c r="CB58" s="297"/>
      <c r="CC58" s="297"/>
      <c r="CD58" s="297"/>
      <c r="CE58" s="297"/>
      <c r="CF58" s="297"/>
      <c r="CG58" s="297"/>
      <c r="CH58" s="297"/>
      <c r="CI58" s="297"/>
      <c r="CJ58" s="297"/>
      <c r="CK58" s="297"/>
      <c r="CL58" s="297"/>
      <c r="CM58" s="297"/>
      <c r="CN58" s="297"/>
      <c r="CO58" s="297"/>
      <c r="CP58" s="297"/>
      <c r="CQ58" s="297"/>
      <c r="CR58" s="297"/>
      <c r="CS58" s="297"/>
      <c r="CT58" s="297"/>
      <c r="CU58" s="297"/>
      <c r="CV58" s="297"/>
      <c r="CW58" s="297"/>
      <c r="CX58" s="297"/>
      <c r="CY58" s="297"/>
      <c r="CZ58" s="297"/>
      <c r="DA58" s="297"/>
      <c r="DB58" s="297"/>
      <c r="DC58" s="297"/>
      <c r="DD58" s="297"/>
      <c r="DE58" s="297"/>
      <c r="DF58" s="297"/>
      <c r="DG58" s="297"/>
      <c r="DH58" s="297"/>
      <c r="DI58" s="297"/>
      <c r="DJ58" s="297"/>
      <c r="DK58" s="297"/>
      <c r="DL58" s="297"/>
      <c r="DM58" s="297"/>
      <c r="DN58" s="297"/>
      <c r="DO58" s="297"/>
      <c r="DP58" s="297"/>
      <c r="DQ58" s="297"/>
      <c r="DR58" s="297"/>
      <c r="DS58" s="297"/>
      <c r="DT58" s="297"/>
      <c r="DU58" s="297"/>
      <c r="DV58" s="297"/>
      <c r="DW58" s="297"/>
      <c r="DX58" s="297"/>
      <c r="DY58" s="297"/>
      <c r="DZ58" s="297"/>
      <c r="EA58" s="297"/>
      <c r="EB58" s="297"/>
      <c r="EC58" s="297"/>
      <c r="ED58" s="297"/>
      <c r="EE58" s="297"/>
      <c r="EF58" s="297"/>
      <c r="EG58" s="297"/>
      <c r="EH58" s="297"/>
      <c r="EI58" s="297"/>
      <c r="EJ58" s="297"/>
      <c r="EK58" s="297"/>
      <c r="EL58" s="297"/>
      <c r="EM58" s="297"/>
      <c r="EN58" s="297"/>
      <c r="EO58" s="297"/>
      <c r="EP58" s="297"/>
      <c r="EQ58" s="297"/>
      <c r="ER58" s="297"/>
      <c r="ES58" s="297"/>
      <c r="ET58" s="297"/>
      <c r="EU58" s="297"/>
      <c r="EV58" s="297"/>
      <c r="EW58" s="297"/>
      <c r="EX58" s="297"/>
      <c r="EY58" s="297"/>
      <c r="EZ58" s="297"/>
      <c r="FA58" s="297"/>
      <c r="FB58" s="297"/>
      <c r="FC58" s="297"/>
      <c r="FD58" s="297"/>
      <c r="FE58" s="297"/>
      <c r="FF58" s="297"/>
      <c r="FG58" s="297"/>
      <c r="FH58" s="297"/>
      <c r="FI58" s="297"/>
      <c r="FJ58" s="297"/>
      <c r="FK58" s="297"/>
      <c r="FL58" s="297"/>
      <c r="FM58" s="297"/>
      <c r="FN58" s="297"/>
      <c r="FO58" s="297"/>
      <c r="FP58" s="297"/>
      <c r="FQ58" s="297"/>
      <c r="FR58" s="297"/>
      <c r="FS58" s="297"/>
      <c r="FT58" s="297"/>
      <c r="FU58" s="297"/>
      <c r="FV58" s="297"/>
      <c r="FW58" s="297"/>
      <c r="FX58" s="297"/>
      <c r="FY58" s="297"/>
      <c r="FZ58" s="297"/>
      <c r="GA58" s="297"/>
      <c r="GB58" s="297"/>
      <c r="GC58" s="297"/>
      <c r="GD58" s="297"/>
      <c r="GE58" s="297"/>
      <c r="GF58" s="297"/>
      <c r="GG58" s="297"/>
      <c r="GH58" s="297"/>
      <c r="GI58" s="297"/>
      <c r="GJ58" s="297"/>
      <c r="GK58" s="297"/>
      <c r="GL58" s="297"/>
      <c r="GM58" s="297"/>
      <c r="GN58" s="297"/>
      <c r="GO58" s="297"/>
      <c r="GP58" s="297"/>
      <c r="GQ58" s="297"/>
      <c r="GR58" s="297"/>
      <c r="GS58" s="297"/>
      <c r="GT58" s="297"/>
      <c r="GU58" s="297"/>
      <c r="GV58" s="297"/>
    </row>
    <row r="59" spans="1:204" ht="3.75" customHeight="1" thickBot="1" x14ac:dyDescent="0.3">
      <c r="A59" s="302"/>
      <c r="B59" s="356"/>
      <c r="C59" s="356"/>
      <c r="D59" s="303"/>
      <c r="E59" s="303"/>
      <c r="F59" s="303"/>
      <c r="G59" s="303"/>
      <c r="H59" s="303"/>
      <c r="I59" s="303"/>
      <c r="J59" s="303"/>
      <c r="K59" s="303"/>
      <c r="L59" s="303"/>
      <c r="M59" s="303"/>
      <c r="N59" s="303"/>
      <c r="O59" s="303"/>
      <c r="P59" s="303"/>
      <c r="Q59" s="358"/>
      <c r="R59" s="359"/>
      <c r="S59" s="359"/>
      <c r="T59" s="303"/>
      <c r="U59" s="303"/>
      <c r="V59" s="311"/>
      <c r="W59" s="311"/>
      <c r="X59" s="303"/>
      <c r="Y59" s="311"/>
      <c r="Z59" s="311"/>
      <c r="AA59" s="311"/>
      <c r="AB59" s="305"/>
      <c r="AC59" s="306"/>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c r="CA59" s="297"/>
      <c r="CB59" s="297"/>
      <c r="CC59" s="297"/>
      <c r="CD59" s="297"/>
      <c r="CE59" s="297"/>
      <c r="CF59" s="297"/>
      <c r="CG59" s="297"/>
      <c r="CH59" s="297"/>
      <c r="CI59" s="297"/>
      <c r="CJ59" s="297"/>
      <c r="CK59" s="297"/>
      <c r="CL59" s="297"/>
      <c r="CM59" s="297"/>
      <c r="CN59" s="297"/>
      <c r="CO59" s="297"/>
      <c r="CP59" s="297"/>
      <c r="CQ59" s="297"/>
      <c r="CR59" s="297"/>
      <c r="CS59" s="297"/>
      <c r="CT59" s="297"/>
      <c r="CU59" s="297"/>
      <c r="CV59" s="297"/>
      <c r="CW59" s="297"/>
      <c r="CX59" s="297"/>
      <c r="CY59" s="297"/>
      <c r="CZ59" s="297"/>
      <c r="DA59" s="297"/>
      <c r="DB59" s="297"/>
      <c r="DC59" s="297"/>
      <c r="DD59" s="297"/>
      <c r="DE59" s="297"/>
      <c r="DF59" s="297"/>
      <c r="DG59" s="297"/>
      <c r="DH59" s="297"/>
      <c r="DI59" s="297"/>
      <c r="DJ59" s="297"/>
      <c r="DK59" s="297"/>
      <c r="DL59" s="297"/>
      <c r="DM59" s="297"/>
      <c r="DN59" s="297"/>
      <c r="DO59" s="297"/>
      <c r="DP59" s="297"/>
      <c r="DQ59" s="297"/>
      <c r="DR59" s="297"/>
      <c r="DS59" s="297"/>
      <c r="DT59" s="297"/>
      <c r="DU59" s="297"/>
      <c r="DV59" s="297"/>
      <c r="DW59" s="297"/>
      <c r="DX59" s="297"/>
      <c r="DY59" s="297"/>
      <c r="DZ59" s="297"/>
      <c r="EA59" s="297"/>
      <c r="EB59" s="297"/>
      <c r="EC59" s="297"/>
      <c r="ED59" s="297"/>
      <c r="EE59" s="297"/>
      <c r="EF59" s="297"/>
      <c r="EG59" s="297"/>
      <c r="EH59" s="297"/>
      <c r="EI59" s="297"/>
      <c r="EJ59" s="297"/>
      <c r="EK59" s="297"/>
      <c r="EL59" s="297"/>
      <c r="EM59" s="297"/>
      <c r="EN59" s="297"/>
      <c r="EO59" s="297"/>
      <c r="EP59" s="297"/>
      <c r="EQ59" s="297"/>
      <c r="ER59" s="297"/>
      <c r="ES59" s="297"/>
      <c r="ET59" s="297"/>
      <c r="EU59" s="297"/>
      <c r="EV59" s="297"/>
      <c r="EW59" s="297"/>
      <c r="EX59" s="297"/>
      <c r="EY59" s="297"/>
      <c r="EZ59" s="297"/>
      <c r="FA59" s="297"/>
      <c r="FB59" s="297"/>
      <c r="FC59" s="297"/>
      <c r="FD59" s="297"/>
      <c r="FE59" s="297"/>
      <c r="FF59" s="297"/>
      <c r="FG59" s="297"/>
      <c r="FH59" s="297"/>
      <c r="FI59" s="297"/>
      <c r="FJ59" s="297"/>
      <c r="FK59" s="297"/>
      <c r="FL59" s="297"/>
      <c r="FM59" s="297"/>
      <c r="FN59" s="297"/>
      <c r="FO59" s="297"/>
      <c r="FP59" s="297"/>
      <c r="FQ59" s="297"/>
      <c r="FR59" s="297"/>
      <c r="FS59" s="297"/>
      <c r="FT59" s="297"/>
      <c r="FU59" s="297"/>
      <c r="FV59" s="297"/>
      <c r="FW59" s="297"/>
      <c r="FX59" s="297"/>
      <c r="FY59" s="297"/>
      <c r="FZ59" s="297"/>
      <c r="GA59" s="297"/>
      <c r="GB59" s="297"/>
      <c r="GC59" s="297"/>
      <c r="GD59" s="297"/>
      <c r="GE59" s="297"/>
      <c r="GF59" s="297"/>
      <c r="GG59" s="297"/>
      <c r="GH59" s="297"/>
      <c r="GI59" s="297"/>
      <c r="GJ59" s="297"/>
      <c r="GK59" s="297"/>
      <c r="GL59" s="297"/>
      <c r="GM59" s="297"/>
      <c r="GN59" s="297"/>
      <c r="GO59" s="297"/>
      <c r="GP59" s="297"/>
      <c r="GQ59" s="297"/>
      <c r="GR59" s="297"/>
      <c r="GS59" s="297"/>
      <c r="GT59" s="297"/>
      <c r="GU59" s="297"/>
      <c r="GV59" s="297"/>
    </row>
    <row r="60" spans="1:204" ht="21.75" customHeight="1" thickBot="1" x14ac:dyDescent="0.3">
      <c r="A60" s="302"/>
      <c r="B60" s="413"/>
      <c r="C60" s="311"/>
      <c r="D60" s="686" t="s">
        <v>173</v>
      </c>
      <c r="E60" s="688"/>
      <c r="F60" s="681" t="str">
        <f>IF(COUNTBLANK(B60:B62)&lt;2,"You can't choose more than one answer",IF(COUNTBLANK(B60:B62)=3,"You have to choose an answer",""))</f>
        <v>You have to choose an answer</v>
      </c>
      <c r="G60" s="681"/>
      <c r="H60" s="681"/>
      <c r="I60" s="357"/>
      <c r="J60" s="357"/>
      <c r="K60" s="357"/>
      <c r="L60" s="303"/>
      <c r="M60" s="303"/>
      <c r="N60" s="303"/>
      <c r="O60" s="303"/>
      <c r="P60" s="303"/>
      <c r="Q60" s="358"/>
      <c r="R60" s="358"/>
      <c r="S60" s="440"/>
      <c r="T60" s="358"/>
      <c r="U60" s="360" t="s">
        <v>320</v>
      </c>
      <c r="V60" s="285">
        <f>V49</f>
        <v>0</v>
      </c>
      <c r="W60" s="681" t="str">
        <f>IF(V60&lt;75000,"Lowest annuel Basic Life insurable salary is 75 000$ ","")</f>
        <v xml:space="preserve">Lowest annuel Basic Life insurable salary is 75 000$ </v>
      </c>
      <c r="X60" s="303"/>
      <c r="Y60" s="311"/>
      <c r="Z60" s="311"/>
      <c r="AA60" s="360"/>
      <c r="AB60" s="305"/>
      <c r="AC60" s="306"/>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c r="CA60" s="297"/>
      <c r="CB60" s="297"/>
      <c r="CC60" s="297"/>
      <c r="CD60" s="297"/>
      <c r="CE60" s="297"/>
      <c r="CF60" s="297"/>
      <c r="CG60" s="297"/>
      <c r="CH60" s="297"/>
      <c r="CI60" s="297"/>
      <c r="CJ60" s="297"/>
      <c r="CK60" s="297"/>
      <c r="CL60" s="297"/>
      <c r="CM60" s="297"/>
      <c r="CN60" s="297"/>
      <c r="CO60" s="297"/>
      <c r="CP60" s="297"/>
      <c r="CQ60" s="297"/>
      <c r="CR60" s="297"/>
      <c r="CS60" s="297"/>
      <c r="CT60" s="297"/>
      <c r="CU60" s="297"/>
      <c r="CV60" s="297"/>
      <c r="CW60" s="297"/>
      <c r="CX60" s="297"/>
      <c r="CY60" s="297"/>
      <c r="CZ60" s="297"/>
      <c r="DA60" s="297"/>
      <c r="DB60" s="297"/>
      <c r="DC60" s="297"/>
      <c r="DD60" s="297"/>
      <c r="DE60" s="297"/>
      <c r="DF60" s="297"/>
      <c r="DG60" s="297"/>
      <c r="DH60" s="297"/>
      <c r="DI60" s="297"/>
      <c r="DJ60" s="297"/>
      <c r="DK60" s="297"/>
      <c r="DL60" s="297"/>
      <c r="DM60" s="297"/>
      <c r="DN60" s="297"/>
      <c r="DO60" s="297"/>
      <c r="DP60" s="297"/>
      <c r="DQ60" s="297"/>
      <c r="DR60" s="297"/>
      <c r="DS60" s="297"/>
      <c r="DT60" s="297"/>
      <c r="DU60" s="297"/>
      <c r="DV60" s="297"/>
      <c r="DW60" s="297"/>
      <c r="DX60" s="297"/>
      <c r="DY60" s="297"/>
      <c r="DZ60" s="297"/>
      <c r="EA60" s="297"/>
      <c r="EB60" s="297"/>
      <c r="EC60" s="297"/>
      <c r="ED60" s="297"/>
      <c r="EE60" s="297"/>
      <c r="EF60" s="297"/>
      <c r="EG60" s="297"/>
      <c r="EH60" s="297"/>
      <c r="EI60" s="297"/>
      <c r="EJ60" s="297"/>
      <c r="EK60" s="297"/>
      <c r="EL60" s="297"/>
      <c r="EM60" s="297"/>
      <c r="EN60" s="297"/>
      <c r="EO60" s="297"/>
      <c r="EP60" s="297"/>
      <c r="EQ60" s="297"/>
      <c r="ER60" s="297"/>
      <c r="ES60" s="297"/>
      <c r="ET60" s="297"/>
      <c r="EU60" s="297"/>
      <c r="EV60" s="297"/>
      <c r="EW60" s="297"/>
      <c r="EX60" s="297"/>
      <c r="EY60" s="297"/>
      <c r="EZ60" s="297"/>
      <c r="FA60" s="297"/>
      <c r="FB60" s="297"/>
      <c r="FC60" s="297"/>
      <c r="FD60" s="297"/>
      <c r="FE60" s="297"/>
      <c r="FF60" s="297"/>
      <c r="FG60" s="297"/>
      <c r="FH60" s="297"/>
      <c r="FI60" s="297"/>
      <c r="FJ60" s="297"/>
      <c r="FK60" s="297"/>
      <c r="FL60" s="297"/>
      <c r="FM60" s="297"/>
      <c r="FN60" s="297"/>
      <c r="FO60" s="297"/>
      <c r="FP60" s="297"/>
      <c r="FQ60" s="297"/>
      <c r="FR60" s="297"/>
      <c r="FS60" s="297"/>
      <c r="FT60" s="297"/>
      <c r="FU60" s="297"/>
      <c r="FV60" s="297"/>
      <c r="FW60" s="297"/>
      <c r="FX60" s="297"/>
      <c r="FY60" s="297"/>
      <c r="FZ60" s="297"/>
      <c r="GA60" s="297"/>
      <c r="GB60" s="297"/>
      <c r="GC60" s="297"/>
      <c r="GD60" s="297"/>
      <c r="GE60" s="297"/>
      <c r="GF60" s="297"/>
      <c r="GG60" s="297"/>
      <c r="GH60" s="297"/>
      <c r="GI60" s="297"/>
      <c r="GJ60" s="297"/>
      <c r="GK60" s="297"/>
      <c r="GL60" s="297"/>
      <c r="GM60" s="297"/>
      <c r="GN60" s="297"/>
      <c r="GO60" s="297"/>
      <c r="GP60" s="297"/>
      <c r="GQ60" s="297"/>
      <c r="GR60" s="297"/>
      <c r="GS60" s="297"/>
      <c r="GT60" s="297"/>
      <c r="GU60" s="297"/>
      <c r="GV60" s="297"/>
    </row>
    <row r="61" spans="1:204" ht="4.5" customHeight="1" thickBot="1" x14ac:dyDescent="0.3">
      <c r="A61" s="302"/>
      <c r="B61" s="419"/>
      <c r="C61" s="311"/>
      <c r="D61" s="416"/>
      <c r="E61" s="427"/>
      <c r="F61" s="681"/>
      <c r="G61" s="681"/>
      <c r="H61" s="681"/>
      <c r="I61" s="357"/>
      <c r="J61" s="357"/>
      <c r="K61" s="357"/>
      <c r="L61" s="303"/>
      <c r="M61" s="303"/>
      <c r="N61" s="303"/>
      <c r="O61" s="303"/>
      <c r="P61" s="303"/>
      <c r="Q61" s="358"/>
      <c r="R61" s="358"/>
      <c r="S61" s="440"/>
      <c r="T61" s="358"/>
      <c r="U61" s="361"/>
      <c r="V61" s="362"/>
      <c r="W61" s="681"/>
      <c r="X61" s="303"/>
      <c r="Y61" s="311"/>
      <c r="Z61" s="311"/>
      <c r="AA61" s="312"/>
      <c r="AB61" s="305"/>
      <c r="AC61" s="306"/>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c r="CA61" s="297"/>
      <c r="CB61" s="297"/>
      <c r="CC61" s="297"/>
      <c r="CD61" s="297"/>
      <c r="CE61" s="297"/>
      <c r="CF61" s="297"/>
      <c r="CG61" s="297"/>
      <c r="CH61" s="297"/>
      <c r="CI61" s="297"/>
      <c r="CJ61" s="297"/>
      <c r="CK61" s="297"/>
      <c r="CL61" s="297"/>
      <c r="CM61" s="297"/>
      <c r="CN61" s="297"/>
      <c r="CO61" s="297"/>
      <c r="CP61" s="297"/>
      <c r="CQ61" s="297"/>
      <c r="CR61" s="297"/>
      <c r="CS61" s="297"/>
      <c r="CT61" s="297"/>
      <c r="CU61" s="297"/>
      <c r="CV61" s="297"/>
      <c r="CW61" s="297"/>
      <c r="CX61" s="297"/>
      <c r="CY61" s="297"/>
      <c r="CZ61" s="297"/>
      <c r="DA61" s="297"/>
      <c r="DB61" s="297"/>
      <c r="DC61" s="297"/>
      <c r="DD61" s="297"/>
      <c r="DE61" s="297"/>
      <c r="DF61" s="297"/>
      <c r="DG61" s="297"/>
      <c r="DH61" s="297"/>
      <c r="DI61" s="297"/>
      <c r="DJ61" s="297"/>
      <c r="DK61" s="297"/>
      <c r="DL61" s="297"/>
      <c r="DM61" s="297"/>
      <c r="DN61" s="297"/>
      <c r="DO61" s="297"/>
      <c r="DP61" s="297"/>
      <c r="DQ61" s="297"/>
      <c r="DR61" s="297"/>
      <c r="DS61" s="297"/>
      <c r="DT61" s="297"/>
      <c r="DU61" s="297"/>
      <c r="DV61" s="297"/>
      <c r="DW61" s="297"/>
      <c r="DX61" s="297"/>
      <c r="DY61" s="297"/>
      <c r="DZ61" s="297"/>
      <c r="EA61" s="297"/>
      <c r="EB61" s="297"/>
      <c r="EC61" s="297"/>
      <c r="ED61" s="297"/>
      <c r="EE61" s="297"/>
      <c r="EF61" s="297"/>
      <c r="EG61" s="297"/>
      <c r="EH61" s="297"/>
      <c r="EI61" s="297"/>
      <c r="EJ61" s="297"/>
      <c r="EK61" s="297"/>
      <c r="EL61" s="297"/>
      <c r="EM61" s="297"/>
      <c r="EN61" s="297"/>
      <c r="EO61" s="297"/>
      <c r="EP61" s="297"/>
      <c r="EQ61" s="297"/>
      <c r="ER61" s="297"/>
      <c r="ES61" s="297"/>
      <c r="ET61" s="297"/>
      <c r="EU61" s="297"/>
      <c r="EV61" s="297"/>
      <c r="EW61" s="297"/>
      <c r="EX61" s="297"/>
      <c r="EY61" s="297"/>
      <c r="EZ61" s="297"/>
      <c r="FA61" s="297"/>
      <c r="FB61" s="297"/>
      <c r="FC61" s="297"/>
      <c r="FD61" s="297"/>
      <c r="FE61" s="297"/>
      <c r="FF61" s="297"/>
      <c r="FG61" s="297"/>
      <c r="FH61" s="297"/>
      <c r="FI61" s="297"/>
      <c r="FJ61" s="297"/>
      <c r="FK61" s="297"/>
      <c r="FL61" s="297"/>
      <c r="FM61" s="297"/>
      <c r="FN61" s="297"/>
      <c r="FO61" s="297"/>
      <c r="FP61" s="297"/>
      <c r="FQ61" s="297"/>
      <c r="FR61" s="297"/>
      <c r="FS61" s="297"/>
      <c r="FT61" s="297"/>
      <c r="FU61" s="297"/>
      <c r="FV61" s="297"/>
      <c r="FW61" s="297"/>
      <c r="FX61" s="297"/>
      <c r="FY61" s="297"/>
      <c r="FZ61" s="297"/>
      <c r="GA61" s="297"/>
      <c r="GB61" s="297"/>
      <c r="GC61" s="297"/>
      <c r="GD61" s="297"/>
      <c r="GE61" s="297"/>
      <c r="GF61" s="297"/>
      <c r="GG61" s="297"/>
      <c r="GH61" s="297"/>
      <c r="GI61" s="297"/>
      <c r="GJ61" s="297"/>
      <c r="GK61" s="297"/>
      <c r="GL61" s="297"/>
      <c r="GM61" s="297"/>
      <c r="GN61" s="297"/>
      <c r="GO61" s="297"/>
      <c r="GP61" s="297"/>
      <c r="GQ61" s="297"/>
      <c r="GR61" s="297"/>
      <c r="GS61" s="297"/>
      <c r="GT61" s="297"/>
      <c r="GU61" s="297"/>
      <c r="GV61" s="297"/>
    </row>
    <row r="62" spans="1:204" ht="21.75" customHeight="1" thickBot="1" x14ac:dyDescent="0.3">
      <c r="A62" s="302"/>
      <c r="B62" s="413"/>
      <c r="C62" s="311"/>
      <c r="D62" s="686" t="s">
        <v>174</v>
      </c>
      <c r="E62" s="688"/>
      <c r="F62" s="681"/>
      <c r="G62" s="681"/>
      <c r="H62" s="681"/>
      <c r="I62" s="357"/>
      <c r="J62" s="357"/>
      <c r="K62" s="357"/>
      <c r="L62" s="303"/>
      <c r="M62" s="303"/>
      <c r="N62" s="303"/>
      <c r="O62" s="303"/>
      <c r="P62" s="303"/>
      <c r="Q62" s="358"/>
      <c r="R62" s="358"/>
      <c r="S62" s="440"/>
      <c r="T62" s="358"/>
      <c r="U62" s="361" t="s">
        <v>211</v>
      </c>
      <c r="V62" s="517">
        <f>'Taux anglais'!Q18</f>
        <v>0</v>
      </c>
      <c r="W62" s="681"/>
      <c r="X62" s="303"/>
      <c r="Y62" s="311"/>
      <c r="Z62" s="519"/>
      <c r="AA62" s="519"/>
      <c r="AB62" s="519"/>
      <c r="AC62" s="306"/>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c r="CA62" s="297"/>
      <c r="CB62" s="297"/>
      <c r="CC62" s="297"/>
      <c r="CD62" s="297"/>
      <c r="CE62" s="297"/>
      <c r="CF62" s="297"/>
      <c r="CG62" s="297"/>
      <c r="CH62" s="297"/>
      <c r="CI62" s="297"/>
      <c r="CJ62" s="297"/>
      <c r="CK62" s="297"/>
      <c r="CL62" s="297"/>
      <c r="CM62" s="297"/>
      <c r="CN62" s="297"/>
      <c r="CO62" s="297"/>
      <c r="CP62" s="297"/>
      <c r="CQ62" s="297"/>
      <c r="CR62" s="297"/>
      <c r="CS62" s="297"/>
      <c r="CT62" s="297"/>
      <c r="CU62" s="297"/>
      <c r="CV62" s="297"/>
      <c r="CW62" s="297"/>
      <c r="CX62" s="297"/>
      <c r="CY62" s="297"/>
      <c r="CZ62" s="297"/>
      <c r="DA62" s="297"/>
      <c r="DB62" s="297"/>
      <c r="DC62" s="297"/>
      <c r="DD62" s="297"/>
      <c r="DE62" s="297"/>
      <c r="DF62" s="297"/>
      <c r="DG62" s="297"/>
      <c r="DH62" s="297"/>
      <c r="DI62" s="297"/>
      <c r="DJ62" s="297"/>
      <c r="DK62" s="297"/>
      <c r="DL62" s="297"/>
      <c r="DM62" s="297"/>
      <c r="DN62" s="297"/>
      <c r="DO62" s="297"/>
      <c r="DP62" s="297"/>
      <c r="DQ62" s="297"/>
      <c r="DR62" s="297"/>
      <c r="DS62" s="297"/>
      <c r="DT62" s="297"/>
      <c r="DU62" s="297"/>
      <c r="DV62" s="297"/>
      <c r="DW62" s="297"/>
      <c r="DX62" s="297"/>
      <c r="DY62" s="297"/>
      <c r="DZ62" s="297"/>
      <c r="EA62" s="297"/>
      <c r="EB62" s="297"/>
      <c r="EC62" s="297"/>
      <c r="ED62" s="297"/>
      <c r="EE62" s="297"/>
      <c r="EF62" s="297"/>
      <c r="EG62" s="297"/>
      <c r="EH62" s="297"/>
      <c r="EI62" s="297"/>
      <c r="EJ62" s="297"/>
      <c r="EK62" s="297"/>
      <c r="EL62" s="297"/>
      <c r="EM62" s="297"/>
      <c r="EN62" s="297"/>
      <c r="EO62" s="297"/>
      <c r="EP62" s="297"/>
      <c r="EQ62" s="297"/>
      <c r="ER62" s="297"/>
      <c r="ES62" s="297"/>
      <c r="ET62" s="297"/>
      <c r="EU62" s="297"/>
      <c r="EV62" s="297"/>
      <c r="EW62" s="297"/>
      <c r="EX62" s="297"/>
      <c r="EY62" s="297"/>
      <c r="EZ62" s="297"/>
      <c r="FA62" s="297"/>
      <c r="FB62" s="297"/>
      <c r="FC62" s="297"/>
      <c r="FD62" s="297"/>
      <c r="FE62" s="297"/>
      <c r="FF62" s="297"/>
      <c r="FG62" s="297"/>
      <c r="FH62" s="297"/>
      <c r="FI62" s="297"/>
      <c r="FJ62" s="297"/>
      <c r="FK62" s="297"/>
      <c r="FL62" s="297"/>
      <c r="FM62" s="297"/>
      <c r="FN62" s="297"/>
      <c r="FO62" s="297"/>
      <c r="FP62" s="297"/>
      <c r="FQ62" s="297"/>
      <c r="FR62" s="297"/>
      <c r="FS62" s="297"/>
      <c r="FT62" s="297"/>
      <c r="FU62" s="297"/>
      <c r="FV62" s="297"/>
      <c r="FW62" s="297"/>
      <c r="FX62" s="297"/>
      <c r="FY62" s="297"/>
      <c r="FZ62" s="297"/>
      <c r="GA62" s="297"/>
      <c r="GB62" s="297"/>
      <c r="GC62" s="297"/>
      <c r="GD62" s="297"/>
      <c r="GE62" s="297"/>
      <c r="GF62" s="297"/>
      <c r="GG62" s="297"/>
      <c r="GH62" s="297"/>
      <c r="GI62" s="297"/>
      <c r="GJ62" s="297"/>
      <c r="GK62" s="297"/>
      <c r="GL62" s="297"/>
      <c r="GM62" s="297"/>
      <c r="GN62" s="297"/>
      <c r="GO62" s="297"/>
      <c r="GP62" s="297"/>
      <c r="GQ62" s="297"/>
      <c r="GR62" s="297"/>
      <c r="GS62" s="297"/>
      <c r="GT62" s="297"/>
      <c r="GU62" s="297"/>
      <c r="GV62" s="297"/>
    </row>
    <row r="63" spans="1:204" ht="3.75" customHeight="1" x14ac:dyDescent="0.25">
      <c r="A63" s="302"/>
      <c r="B63" s="355"/>
      <c r="C63" s="311"/>
      <c r="D63" s="308"/>
      <c r="E63" s="303"/>
      <c r="F63" s="303"/>
      <c r="G63" s="303"/>
      <c r="H63" s="303"/>
      <c r="I63" s="303"/>
      <c r="J63" s="303"/>
      <c r="K63" s="303"/>
      <c r="L63" s="303"/>
      <c r="M63" s="303"/>
      <c r="N63" s="303"/>
      <c r="O63" s="303"/>
      <c r="P63" s="303"/>
      <c r="Q63" s="358"/>
      <c r="R63" s="358"/>
      <c r="S63" s="440"/>
      <c r="T63" s="363"/>
      <c r="U63" s="303"/>
      <c r="V63" s="361"/>
      <c r="W63" s="681"/>
      <c r="X63" s="303"/>
      <c r="Y63" s="311"/>
      <c r="Z63" s="519"/>
      <c r="AA63" s="519"/>
      <c r="AB63" s="519"/>
      <c r="AC63" s="306"/>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c r="BO63" s="297"/>
      <c r="BP63" s="297"/>
      <c r="BQ63" s="297"/>
      <c r="BR63" s="297"/>
      <c r="BS63" s="297"/>
      <c r="BT63" s="297"/>
      <c r="BU63" s="297"/>
      <c r="BV63" s="297"/>
      <c r="BW63" s="297"/>
      <c r="BX63" s="297"/>
      <c r="BY63" s="297"/>
      <c r="BZ63" s="297"/>
      <c r="CA63" s="297"/>
      <c r="CB63" s="297"/>
      <c r="CC63" s="297"/>
      <c r="CD63" s="297"/>
      <c r="CE63" s="297"/>
      <c r="CF63" s="297"/>
      <c r="CG63" s="297"/>
      <c r="CH63" s="297"/>
      <c r="CI63" s="297"/>
      <c r="CJ63" s="297"/>
      <c r="CK63" s="297"/>
      <c r="CL63" s="297"/>
      <c r="CM63" s="297"/>
      <c r="CN63" s="297"/>
      <c r="CO63" s="297"/>
      <c r="CP63" s="297"/>
      <c r="CQ63" s="297"/>
      <c r="CR63" s="297"/>
      <c r="CS63" s="297"/>
      <c r="CT63" s="297"/>
      <c r="CU63" s="297"/>
      <c r="CV63" s="297"/>
      <c r="CW63" s="297"/>
      <c r="CX63" s="297"/>
      <c r="CY63" s="297"/>
      <c r="CZ63" s="297"/>
      <c r="DA63" s="297"/>
      <c r="DB63" s="297"/>
      <c r="DC63" s="297"/>
      <c r="DD63" s="297"/>
      <c r="DE63" s="297"/>
      <c r="DF63" s="297"/>
      <c r="DG63" s="297"/>
      <c r="DH63" s="297"/>
      <c r="DI63" s="297"/>
      <c r="DJ63" s="297"/>
      <c r="DK63" s="297"/>
      <c r="DL63" s="297"/>
      <c r="DM63" s="297"/>
      <c r="DN63" s="297"/>
      <c r="DO63" s="297"/>
      <c r="DP63" s="297"/>
      <c r="DQ63" s="297"/>
      <c r="DR63" s="297"/>
      <c r="DS63" s="297"/>
      <c r="DT63" s="297"/>
      <c r="DU63" s="297"/>
      <c r="DV63" s="297"/>
      <c r="DW63" s="297"/>
      <c r="DX63" s="297"/>
      <c r="DY63" s="297"/>
      <c r="DZ63" s="297"/>
      <c r="EA63" s="297"/>
      <c r="EB63" s="297"/>
      <c r="EC63" s="297"/>
      <c r="ED63" s="297"/>
      <c r="EE63" s="297"/>
      <c r="EF63" s="297"/>
      <c r="EG63" s="297"/>
      <c r="EH63" s="297"/>
      <c r="EI63" s="297"/>
      <c r="EJ63" s="297"/>
      <c r="EK63" s="297"/>
      <c r="EL63" s="297"/>
      <c r="EM63" s="297"/>
      <c r="EN63" s="297"/>
      <c r="EO63" s="297"/>
      <c r="EP63" s="297"/>
      <c r="EQ63" s="297"/>
      <c r="ER63" s="297"/>
      <c r="ES63" s="297"/>
      <c r="ET63" s="297"/>
      <c r="EU63" s="297"/>
      <c r="EV63" s="297"/>
      <c r="EW63" s="297"/>
      <c r="EX63" s="297"/>
      <c r="EY63" s="297"/>
      <c r="EZ63" s="297"/>
      <c r="FA63" s="297"/>
      <c r="FB63" s="297"/>
      <c r="FC63" s="297"/>
      <c r="FD63" s="297"/>
      <c r="FE63" s="297"/>
      <c r="FF63" s="297"/>
      <c r="FG63" s="297"/>
      <c r="FH63" s="297"/>
      <c r="FI63" s="297"/>
      <c r="FJ63" s="297"/>
      <c r="FK63" s="297"/>
      <c r="FL63" s="297"/>
      <c r="FM63" s="297"/>
      <c r="FN63" s="297"/>
      <c r="FO63" s="297"/>
      <c r="FP63" s="297"/>
      <c r="FQ63" s="297"/>
      <c r="FR63" s="297"/>
      <c r="FS63" s="297"/>
      <c r="FT63" s="297"/>
      <c r="FU63" s="297"/>
      <c r="FV63" s="297"/>
      <c r="FW63" s="297"/>
      <c r="FX63" s="297"/>
      <c r="FY63" s="297"/>
      <c r="FZ63" s="297"/>
      <c r="GA63" s="297"/>
      <c r="GB63" s="297"/>
      <c r="GC63" s="297"/>
      <c r="GD63" s="297"/>
      <c r="GE63" s="297"/>
      <c r="GF63" s="297"/>
      <c r="GG63" s="297"/>
      <c r="GH63" s="297"/>
      <c r="GI63" s="297"/>
      <c r="GJ63" s="297"/>
      <c r="GK63" s="297"/>
      <c r="GL63" s="297"/>
      <c r="GM63" s="297"/>
      <c r="GN63" s="297"/>
      <c r="GO63" s="297"/>
      <c r="GP63" s="297"/>
      <c r="GQ63" s="297"/>
      <c r="GR63" s="297"/>
      <c r="GS63" s="297"/>
      <c r="GT63" s="297"/>
      <c r="GU63" s="297"/>
      <c r="GV63" s="297"/>
    </row>
    <row r="64" spans="1:204" ht="16.5" thickBot="1" x14ac:dyDescent="0.3">
      <c r="A64" s="302"/>
      <c r="B64" s="440"/>
      <c r="C64" s="311"/>
      <c r="D64" s="303"/>
      <c r="E64" s="303"/>
      <c r="F64" s="303"/>
      <c r="G64" s="569" t="s">
        <v>184</v>
      </c>
      <c r="H64" s="303"/>
      <c r="I64" s="303"/>
      <c r="J64" s="303"/>
      <c r="K64" s="311"/>
      <c r="L64" s="311"/>
      <c r="M64" s="311"/>
      <c r="N64" s="311"/>
      <c r="O64" s="311"/>
      <c r="P64" s="311"/>
      <c r="Q64" s="311"/>
      <c r="R64" s="303"/>
      <c r="S64" s="303"/>
      <c r="T64" s="303"/>
      <c r="U64" s="303"/>
      <c r="V64" s="361"/>
      <c r="W64" s="681"/>
      <c r="X64" s="361"/>
      <c r="Y64" s="311"/>
      <c r="Z64" s="519"/>
      <c r="AA64" s="519"/>
      <c r="AB64" s="519"/>
      <c r="AC64" s="306"/>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97"/>
      <c r="CA64" s="297"/>
      <c r="CB64" s="297"/>
      <c r="CC64" s="297"/>
      <c r="CD64" s="297"/>
      <c r="CE64" s="297"/>
      <c r="CF64" s="297"/>
      <c r="CG64" s="297"/>
      <c r="CH64" s="297"/>
      <c r="CI64" s="297"/>
      <c r="CJ64" s="297"/>
      <c r="CK64" s="297"/>
      <c r="CL64" s="297"/>
      <c r="CM64" s="297"/>
      <c r="CN64" s="297"/>
      <c r="CO64" s="297"/>
      <c r="CP64" s="297"/>
      <c r="CQ64" s="297"/>
      <c r="CR64" s="297"/>
      <c r="CS64" s="297"/>
      <c r="CT64" s="297"/>
      <c r="CU64" s="297"/>
      <c r="CV64" s="297"/>
      <c r="CW64" s="297"/>
      <c r="CX64" s="297"/>
      <c r="CY64" s="297"/>
      <c r="CZ64" s="297"/>
      <c r="DA64" s="297"/>
      <c r="DB64" s="297"/>
      <c r="DC64" s="297"/>
      <c r="DD64" s="297"/>
      <c r="DE64" s="297"/>
      <c r="DF64" s="297"/>
      <c r="DG64" s="297"/>
      <c r="DH64" s="297"/>
      <c r="DI64" s="297"/>
      <c r="DJ64" s="297"/>
      <c r="DK64" s="297"/>
      <c r="DL64" s="297"/>
      <c r="DM64" s="297"/>
      <c r="DN64" s="297"/>
      <c r="DO64" s="297"/>
      <c r="DP64" s="297"/>
      <c r="DQ64" s="297"/>
      <c r="DR64" s="297"/>
      <c r="DS64" s="297"/>
      <c r="DT64" s="297"/>
      <c r="DU64" s="297"/>
      <c r="DV64" s="297"/>
      <c r="DW64" s="297"/>
      <c r="DX64" s="297"/>
      <c r="DY64" s="297"/>
      <c r="DZ64" s="297"/>
      <c r="EA64" s="297"/>
      <c r="EB64" s="297"/>
      <c r="EC64" s="297"/>
      <c r="ED64" s="297"/>
      <c r="EE64" s="297"/>
      <c r="EF64" s="297"/>
      <c r="EG64" s="297"/>
      <c r="EH64" s="297"/>
      <c r="EI64" s="297"/>
      <c r="EJ64" s="297"/>
      <c r="EK64" s="297"/>
      <c r="EL64" s="297"/>
      <c r="EM64" s="297"/>
      <c r="EN64" s="297"/>
      <c r="EO64" s="297"/>
      <c r="EP64" s="297"/>
      <c r="EQ64" s="297"/>
      <c r="ER64" s="297"/>
      <c r="ES64" s="297"/>
      <c r="ET64" s="297"/>
      <c r="EU64" s="297"/>
      <c r="EV64" s="297"/>
      <c r="EW64" s="297"/>
      <c r="EX64" s="297"/>
      <c r="EY64" s="297"/>
      <c r="EZ64" s="297"/>
      <c r="FA64" s="297"/>
      <c r="FB64" s="297"/>
      <c r="FC64" s="297"/>
      <c r="FD64" s="297"/>
      <c r="FE64" s="297"/>
      <c r="FF64" s="297"/>
      <c r="FG64" s="297"/>
      <c r="FH64" s="297"/>
      <c r="FI64" s="297"/>
      <c r="FJ64" s="297"/>
      <c r="FK64" s="297"/>
      <c r="FL64" s="297"/>
      <c r="FM64" s="297"/>
      <c r="FN64" s="297"/>
      <c r="FO64" s="297"/>
      <c r="FP64" s="297"/>
      <c r="FQ64" s="297"/>
      <c r="FR64" s="297"/>
      <c r="FS64" s="297"/>
      <c r="FT64" s="297"/>
      <c r="FU64" s="297"/>
      <c r="FV64" s="297"/>
      <c r="FW64" s="297"/>
      <c r="FX64" s="297"/>
      <c r="FY64" s="297"/>
      <c r="FZ64" s="297"/>
      <c r="GA64" s="297"/>
      <c r="GB64" s="297"/>
      <c r="GC64" s="297"/>
      <c r="GD64" s="297"/>
      <c r="GE64" s="297"/>
      <c r="GF64" s="297"/>
      <c r="GG64" s="297"/>
      <c r="GH64" s="297"/>
      <c r="GI64" s="297"/>
      <c r="GJ64" s="297"/>
      <c r="GK64" s="297"/>
      <c r="GL64" s="297"/>
      <c r="GM64" s="297"/>
      <c r="GN64" s="297"/>
      <c r="GO64" s="297"/>
      <c r="GP64" s="297"/>
      <c r="GQ64" s="297"/>
      <c r="GR64" s="297"/>
      <c r="GS64" s="297"/>
      <c r="GT64" s="297"/>
      <c r="GU64" s="297"/>
      <c r="GV64" s="297"/>
    </row>
    <row r="65" spans="1:204" ht="21.75" customHeight="1" thickBot="1" x14ac:dyDescent="0.3">
      <c r="A65" s="302"/>
      <c r="B65" s="447"/>
      <c r="C65" s="364"/>
      <c r="D65" s="686" t="str">
        <f>'Taux anglais'!R19</f>
        <v>Under age 65</v>
      </c>
      <c r="E65" s="687"/>
      <c r="F65" s="687"/>
      <c r="G65" s="687"/>
      <c r="H65" s="687"/>
      <c r="I65" s="687"/>
      <c r="J65" s="687"/>
      <c r="K65" s="688"/>
      <c r="L65" s="761"/>
      <c r="M65" s="359"/>
      <c r="N65" s="359"/>
      <c r="O65" s="359"/>
      <c r="P65" s="359"/>
      <c r="Q65" s="359"/>
      <c r="R65" s="359"/>
      <c r="S65" s="359"/>
      <c r="T65" s="363"/>
      <c r="U65" s="303"/>
      <c r="V65" s="361"/>
      <c r="W65" s="361"/>
      <c r="X65" s="361"/>
      <c r="Y65" s="361"/>
      <c r="Z65" s="305"/>
      <c r="AA65" s="397" t="s">
        <v>158</v>
      </c>
      <c r="AB65" s="457">
        <f>IF(AND(F60="",W56=""),Taux!M21,0)</f>
        <v>0</v>
      </c>
      <c r="AC65" s="306"/>
      <c r="AD65" s="297"/>
      <c r="AE65" s="297"/>
      <c r="AF65" s="297"/>
      <c r="AG65" s="297"/>
      <c r="AH65" s="297"/>
      <c r="AI65" s="297"/>
      <c r="AJ65" s="297"/>
      <c r="AK65" s="297"/>
      <c r="AL65" s="297"/>
      <c r="AM65" s="297"/>
      <c r="AN65" s="297"/>
      <c r="AO65" s="297"/>
      <c r="AP65" s="297"/>
      <c r="AQ65" s="297"/>
      <c r="AR65" s="297"/>
      <c r="AS65" s="297"/>
      <c r="AT65" s="297"/>
      <c r="AU65" s="297"/>
      <c r="AV65" s="297"/>
      <c r="AW65" s="297"/>
      <c r="AX65" s="297"/>
      <c r="AY65" s="297"/>
      <c r="AZ65" s="297"/>
      <c r="BA65" s="297"/>
      <c r="BB65" s="297"/>
      <c r="BC65" s="297"/>
      <c r="BD65" s="297"/>
      <c r="BE65" s="297"/>
      <c r="BF65" s="297"/>
      <c r="BG65" s="297"/>
      <c r="BH65" s="297"/>
      <c r="BI65" s="297"/>
      <c r="BJ65" s="297"/>
      <c r="BK65" s="297"/>
      <c r="BL65" s="297"/>
      <c r="BM65" s="297"/>
      <c r="BN65" s="297"/>
      <c r="BO65" s="297"/>
      <c r="BP65" s="297"/>
      <c r="BQ65" s="297"/>
      <c r="BR65" s="297"/>
      <c r="BS65" s="297"/>
      <c r="BT65" s="297"/>
      <c r="BU65" s="297"/>
      <c r="BV65" s="297"/>
      <c r="BW65" s="297"/>
      <c r="BX65" s="297"/>
      <c r="BY65" s="297"/>
      <c r="BZ65" s="297"/>
      <c r="CA65" s="297"/>
      <c r="CB65" s="297"/>
      <c r="CC65" s="297"/>
      <c r="CD65" s="297"/>
      <c r="CE65" s="297"/>
      <c r="CF65" s="297"/>
      <c r="CG65" s="297"/>
      <c r="CH65" s="297"/>
      <c r="CI65" s="297"/>
      <c r="CJ65" s="297"/>
      <c r="CK65" s="297"/>
      <c r="CL65" s="297"/>
      <c r="CM65" s="297"/>
      <c r="CN65" s="297"/>
      <c r="CO65" s="297"/>
      <c r="CP65" s="297"/>
      <c r="CQ65" s="297"/>
      <c r="CR65" s="297"/>
      <c r="CS65" s="297"/>
      <c r="CT65" s="297"/>
      <c r="CU65" s="297"/>
      <c r="CV65" s="297"/>
      <c r="CW65" s="297"/>
      <c r="CX65" s="297"/>
      <c r="CY65" s="297"/>
      <c r="CZ65" s="297"/>
      <c r="DA65" s="297"/>
      <c r="DB65" s="297"/>
      <c r="DC65" s="297"/>
      <c r="DD65" s="297"/>
      <c r="DE65" s="297"/>
      <c r="DF65" s="297"/>
      <c r="DG65" s="297"/>
      <c r="DH65" s="297"/>
      <c r="DI65" s="297"/>
      <c r="DJ65" s="297"/>
      <c r="DK65" s="297"/>
      <c r="DL65" s="297"/>
      <c r="DM65" s="297"/>
      <c r="DN65" s="297"/>
      <c r="DO65" s="297"/>
      <c r="DP65" s="297"/>
      <c r="DQ65" s="297"/>
      <c r="DR65" s="297"/>
      <c r="DS65" s="297"/>
      <c r="DT65" s="297"/>
      <c r="DU65" s="297"/>
      <c r="DV65" s="297"/>
      <c r="DW65" s="297"/>
      <c r="DX65" s="297"/>
      <c r="DY65" s="297"/>
      <c r="DZ65" s="297"/>
      <c r="EA65" s="297"/>
      <c r="EB65" s="297"/>
      <c r="EC65" s="297"/>
      <c r="ED65" s="297"/>
      <c r="EE65" s="297"/>
      <c r="EF65" s="297"/>
      <c r="EG65" s="297"/>
      <c r="EH65" s="297"/>
      <c r="EI65" s="297"/>
      <c r="EJ65" s="297"/>
      <c r="EK65" s="297"/>
      <c r="EL65" s="297"/>
      <c r="EM65" s="297"/>
      <c r="EN65" s="297"/>
      <c r="EO65" s="297"/>
      <c r="EP65" s="297"/>
      <c r="EQ65" s="297"/>
      <c r="ER65" s="297"/>
      <c r="ES65" s="297"/>
      <c r="ET65" s="297"/>
      <c r="EU65" s="297"/>
      <c r="EV65" s="297"/>
      <c r="EW65" s="297"/>
      <c r="EX65" s="297"/>
      <c r="EY65" s="297"/>
      <c r="EZ65" s="297"/>
      <c r="FA65" s="297"/>
      <c r="FB65" s="297"/>
      <c r="FC65" s="297"/>
      <c r="FD65" s="297"/>
      <c r="FE65" s="297"/>
      <c r="FF65" s="297"/>
      <c r="FG65" s="297"/>
      <c r="FH65" s="297"/>
      <c r="FI65" s="297"/>
      <c r="FJ65" s="297"/>
      <c r="FK65" s="297"/>
      <c r="FL65" s="297"/>
      <c r="FM65" s="297"/>
      <c r="FN65" s="297"/>
      <c r="FO65" s="297"/>
      <c r="FP65" s="297"/>
      <c r="FQ65" s="297"/>
      <c r="FR65" s="297"/>
      <c r="FS65" s="297"/>
      <c r="FT65" s="297"/>
      <c r="FU65" s="297"/>
      <c r="FV65" s="297"/>
      <c r="FW65" s="297"/>
      <c r="FX65" s="297"/>
      <c r="FY65" s="297"/>
      <c r="FZ65" s="297"/>
      <c r="GA65" s="297"/>
      <c r="GB65" s="297"/>
      <c r="GC65" s="297"/>
      <c r="GD65" s="297"/>
      <c r="GE65" s="297"/>
      <c r="GF65" s="297"/>
      <c r="GG65" s="297"/>
      <c r="GH65" s="297"/>
      <c r="GI65" s="297"/>
      <c r="GJ65" s="297"/>
      <c r="GK65" s="297"/>
      <c r="GL65" s="297"/>
      <c r="GM65" s="297"/>
      <c r="GN65" s="297"/>
      <c r="GO65" s="297"/>
      <c r="GP65" s="297"/>
      <c r="GQ65" s="297"/>
      <c r="GR65" s="297"/>
      <c r="GS65" s="297"/>
      <c r="GT65" s="297"/>
      <c r="GU65" s="297"/>
      <c r="GV65" s="297"/>
    </row>
    <row r="66" spans="1:204" ht="4.5" customHeight="1" thickBot="1" x14ac:dyDescent="0.3">
      <c r="A66" s="302"/>
      <c r="B66" s="414"/>
      <c r="C66" s="360"/>
      <c r="D66" s="303"/>
      <c r="E66" s="303"/>
      <c r="F66" s="303"/>
      <c r="G66" s="303"/>
      <c r="H66" s="303"/>
      <c r="I66" s="303"/>
      <c r="J66" s="303"/>
      <c r="K66" s="303"/>
      <c r="L66" s="761"/>
      <c r="M66" s="303"/>
      <c r="N66" s="303"/>
      <c r="O66" s="303"/>
      <c r="P66" s="303"/>
      <c r="Q66" s="303"/>
      <c r="R66" s="303"/>
      <c r="S66" s="303"/>
      <c r="T66" s="303"/>
      <c r="U66" s="365" t="s">
        <v>210</v>
      </c>
      <c r="V66" s="366"/>
      <c r="W66" s="303"/>
      <c r="X66" s="303"/>
      <c r="Y66" s="311"/>
      <c r="Z66" s="447"/>
      <c r="AA66" s="447"/>
      <c r="AB66" s="440"/>
      <c r="AC66" s="306"/>
      <c r="AD66" s="297"/>
      <c r="AE66" s="297"/>
      <c r="AF66" s="297"/>
      <c r="AG66" s="297"/>
      <c r="AH66" s="297"/>
      <c r="AI66" s="297"/>
      <c r="AJ66" s="297"/>
      <c r="AK66" s="297"/>
      <c r="AL66" s="297"/>
      <c r="AM66" s="297"/>
      <c r="AN66" s="297"/>
      <c r="AO66" s="297"/>
      <c r="AP66" s="297"/>
      <c r="AQ66" s="297"/>
      <c r="AR66" s="297"/>
      <c r="AS66" s="297"/>
      <c r="AT66" s="297"/>
      <c r="AU66" s="297"/>
      <c r="AV66" s="297"/>
      <c r="AW66" s="297"/>
      <c r="AX66" s="297"/>
      <c r="AY66" s="297"/>
      <c r="AZ66" s="297"/>
      <c r="BA66" s="297"/>
      <c r="BB66" s="297"/>
      <c r="BC66" s="297"/>
      <c r="BD66" s="297"/>
      <c r="BE66" s="297"/>
      <c r="BF66" s="297"/>
      <c r="BG66" s="297"/>
      <c r="BH66" s="297"/>
      <c r="BI66" s="297"/>
      <c r="BJ66" s="297"/>
      <c r="BK66" s="297"/>
      <c r="BL66" s="297"/>
      <c r="BM66" s="297"/>
      <c r="BN66" s="297"/>
      <c r="BO66" s="297"/>
      <c r="BP66" s="297"/>
      <c r="BQ66" s="297"/>
      <c r="BR66" s="297"/>
      <c r="BS66" s="297"/>
      <c r="BT66" s="297"/>
      <c r="BU66" s="297"/>
      <c r="BV66" s="297"/>
      <c r="BW66" s="297"/>
      <c r="BX66" s="297"/>
      <c r="BY66" s="297"/>
      <c r="BZ66" s="297"/>
      <c r="CA66" s="297"/>
      <c r="CB66" s="297"/>
      <c r="CC66" s="297"/>
      <c r="CD66" s="297"/>
      <c r="CE66" s="297"/>
      <c r="CF66" s="297"/>
      <c r="CG66" s="297"/>
      <c r="CH66" s="297"/>
      <c r="CI66" s="297"/>
      <c r="CJ66" s="297"/>
      <c r="CK66" s="297"/>
      <c r="CL66" s="297"/>
      <c r="CM66" s="297"/>
      <c r="CN66" s="297"/>
      <c r="CO66" s="297"/>
      <c r="CP66" s="297"/>
      <c r="CQ66" s="297"/>
      <c r="CR66" s="297"/>
      <c r="CS66" s="297"/>
      <c r="CT66" s="297"/>
      <c r="CU66" s="297"/>
      <c r="CV66" s="297"/>
      <c r="CW66" s="297"/>
      <c r="CX66" s="297"/>
      <c r="CY66" s="297"/>
      <c r="CZ66" s="297"/>
      <c r="DA66" s="297"/>
      <c r="DB66" s="297"/>
      <c r="DC66" s="297"/>
      <c r="DD66" s="297"/>
      <c r="DE66" s="297"/>
      <c r="DF66" s="297"/>
      <c r="DG66" s="297"/>
      <c r="DH66" s="297"/>
      <c r="DI66" s="297"/>
      <c r="DJ66" s="297"/>
      <c r="DK66" s="297"/>
      <c r="DL66" s="297"/>
      <c r="DM66" s="297"/>
      <c r="DN66" s="297"/>
      <c r="DO66" s="297"/>
      <c r="DP66" s="297"/>
      <c r="DQ66" s="297"/>
      <c r="DR66" s="297"/>
      <c r="DS66" s="297"/>
      <c r="DT66" s="297"/>
      <c r="DU66" s="297"/>
      <c r="DV66" s="297"/>
      <c r="DW66" s="297"/>
      <c r="DX66" s="297"/>
      <c r="DY66" s="297"/>
      <c r="DZ66" s="297"/>
      <c r="EA66" s="297"/>
      <c r="EB66" s="297"/>
      <c r="EC66" s="297"/>
      <c r="ED66" s="297"/>
      <c r="EE66" s="297"/>
      <c r="EF66" s="297"/>
      <c r="EG66" s="297"/>
      <c r="EH66" s="297"/>
      <c r="EI66" s="297"/>
      <c r="EJ66" s="297"/>
      <c r="EK66" s="297"/>
      <c r="EL66" s="297"/>
      <c r="EM66" s="297"/>
      <c r="EN66" s="297"/>
      <c r="EO66" s="297"/>
      <c r="EP66" s="297"/>
      <c r="EQ66" s="297"/>
      <c r="ER66" s="297"/>
      <c r="ES66" s="297"/>
      <c r="ET66" s="297"/>
      <c r="EU66" s="297"/>
      <c r="EV66" s="297"/>
      <c r="EW66" s="297"/>
      <c r="EX66" s="297"/>
      <c r="EY66" s="297"/>
      <c r="EZ66" s="297"/>
      <c r="FA66" s="297"/>
      <c r="FB66" s="297"/>
      <c r="FC66" s="297"/>
      <c r="FD66" s="297"/>
      <c r="FE66" s="297"/>
      <c r="FF66" s="297"/>
      <c r="FG66" s="297"/>
      <c r="FH66" s="297"/>
      <c r="FI66" s="297"/>
      <c r="FJ66" s="297"/>
      <c r="FK66" s="297"/>
      <c r="FL66" s="297"/>
      <c r="FM66" s="297"/>
      <c r="FN66" s="297"/>
      <c r="FO66" s="297"/>
      <c r="FP66" s="297"/>
      <c r="FQ66" s="297"/>
      <c r="FR66" s="297"/>
      <c r="FS66" s="297"/>
      <c r="FT66" s="297"/>
      <c r="FU66" s="297"/>
      <c r="FV66" s="297"/>
      <c r="FW66" s="297"/>
      <c r="FX66" s="297"/>
      <c r="FY66" s="297"/>
      <c r="FZ66" s="297"/>
      <c r="GA66" s="297"/>
      <c r="GB66" s="297"/>
      <c r="GC66" s="297"/>
      <c r="GD66" s="297"/>
      <c r="GE66" s="297"/>
      <c r="GF66" s="297"/>
      <c r="GG66" s="297"/>
      <c r="GH66" s="297"/>
      <c r="GI66" s="297"/>
      <c r="GJ66" s="297"/>
      <c r="GK66" s="297"/>
      <c r="GL66" s="297"/>
      <c r="GM66" s="297"/>
      <c r="GN66" s="297"/>
      <c r="GO66" s="297"/>
      <c r="GP66" s="297"/>
      <c r="GQ66" s="297"/>
      <c r="GR66" s="297"/>
      <c r="GS66" s="297"/>
      <c r="GT66" s="297"/>
      <c r="GU66" s="297"/>
      <c r="GV66" s="297"/>
    </row>
    <row r="67" spans="1:204" ht="21.75" customHeight="1" thickBot="1" x14ac:dyDescent="0.3">
      <c r="A67" s="302"/>
      <c r="B67" s="447"/>
      <c r="C67" s="447"/>
      <c r="D67" s="447"/>
      <c r="E67" s="447"/>
      <c r="F67" s="447"/>
      <c r="G67" s="447"/>
      <c r="H67" s="447"/>
      <c r="I67" s="447"/>
      <c r="J67" s="447"/>
      <c r="K67" s="447"/>
      <c r="L67" s="761"/>
      <c r="M67" s="359"/>
      <c r="N67" s="451"/>
      <c r="O67" s="451"/>
      <c r="P67" s="451"/>
      <c r="Q67" s="451"/>
      <c r="R67" s="451"/>
      <c r="S67" s="451"/>
      <c r="T67" s="359"/>
      <c r="U67" s="451" t="s">
        <v>185</v>
      </c>
      <c r="V67" s="464">
        <f>'Taux anglais'!L20</f>
        <v>0</v>
      </c>
      <c r="W67" s="361"/>
      <c r="X67" s="361"/>
      <c r="Y67" s="361"/>
      <c r="Z67" s="440"/>
      <c r="AA67" s="397" t="s">
        <v>159</v>
      </c>
      <c r="AB67" s="457">
        <f>26*AB65</f>
        <v>0</v>
      </c>
      <c r="AC67" s="306"/>
      <c r="AD67" s="297"/>
      <c r="AE67" s="297"/>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c r="BE67" s="297"/>
      <c r="BF67" s="297"/>
      <c r="BG67" s="297"/>
      <c r="BH67" s="297"/>
      <c r="BI67" s="297"/>
      <c r="BJ67" s="297"/>
      <c r="BK67" s="297"/>
      <c r="BL67" s="297"/>
      <c r="BM67" s="297"/>
      <c r="BN67" s="297"/>
      <c r="BO67" s="297"/>
      <c r="BP67" s="297"/>
      <c r="BQ67" s="297"/>
      <c r="BR67" s="297"/>
      <c r="BS67" s="297"/>
      <c r="BT67" s="297"/>
      <c r="BU67" s="297"/>
      <c r="BV67" s="297"/>
      <c r="BW67" s="297"/>
      <c r="BX67" s="297"/>
      <c r="BY67" s="297"/>
      <c r="BZ67" s="297"/>
      <c r="CA67" s="297"/>
      <c r="CB67" s="297"/>
      <c r="CC67" s="297"/>
      <c r="CD67" s="297"/>
      <c r="CE67" s="297"/>
      <c r="CF67" s="297"/>
      <c r="CG67" s="297"/>
      <c r="CH67" s="297"/>
      <c r="CI67" s="297"/>
      <c r="CJ67" s="297"/>
      <c r="CK67" s="297"/>
      <c r="CL67" s="297"/>
      <c r="CM67" s="297"/>
      <c r="CN67" s="297"/>
      <c r="CO67" s="297"/>
      <c r="CP67" s="297"/>
      <c r="CQ67" s="297"/>
      <c r="CR67" s="297"/>
      <c r="CS67" s="297"/>
      <c r="CT67" s="297"/>
      <c r="CU67" s="297"/>
      <c r="CV67" s="297"/>
      <c r="CW67" s="297"/>
      <c r="CX67" s="297"/>
      <c r="CY67" s="297"/>
      <c r="CZ67" s="297"/>
      <c r="DA67" s="297"/>
      <c r="DB67" s="297"/>
      <c r="DC67" s="297"/>
      <c r="DD67" s="297"/>
      <c r="DE67" s="297"/>
      <c r="DF67" s="297"/>
      <c r="DG67" s="297"/>
      <c r="DH67" s="297"/>
      <c r="DI67" s="297"/>
      <c r="DJ67" s="297"/>
      <c r="DK67" s="297"/>
      <c r="DL67" s="297"/>
      <c r="DM67" s="297"/>
      <c r="DN67" s="297"/>
      <c r="DO67" s="297"/>
      <c r="DP67" s="297"/>
      <c r="DQ67" s="297"/>
      <c r="DR67" s="297"/>
      <c r="DS67" s="297"/>
      <c r="DT67" s="297"/>
      <c r="DU67" s="297"/>
      <c r="DV67" s="297"/>
      <c r="DW67" s="297"/>
      <c r="DX67" s="297"/>
      <c r="DY67" s="297"/>
      <c r="DZ67" s="297"/>
      <c r="EA67" s="297"/>
      <c r="EB67" s="297"/>
      <c r="EC67" s="297"/>
      <c r="ED67" s="297"/>
      <c r="EE67" s="297"/>
      <c r="EF67" s="297"/>
      <c r="EG67" s="297"/>
      <c r="EH67" s="297"/>
      <c r="EI67" s="297"/>
      <c r="EJ67" s="297"/>
      <c r="EK67" s="297"/>
      <c r="EL67" s="297"/>
      <c r="EM67" s="297"/>
      <c r="EN67" s="297"/>
      <c r="EO67" s="297"/>
      <c r="EP67" s="297"/>
      <c r="EQ67" s="297"/>
      <c r="ER67" s="297"/>
      <c r="ES67" s="297"/>
      <c r="ET67" s="297"/>
      <c r="EU67" s="297"/>
      <c r="EV67" s="297"/>
      <c r="EW67" s="297"/>
      <c r="EX67" s="297"/>
      <c r="EY67" s="297"/>
      <c r="EZ67" s="297"/>
      <c r="FA67" s="297"/>
      <c r="FB67" s="297"/>
      <c r="FC67" s="297"/>
      <c r="FD67" s="297"/>
      <c r="FE67" s="297"/>
      <c r="FF67" s="297"/>
      <c r="FG67" s="297"/>
      <c r="FH67" s="297"/>
      <c r="FI67" s="297"/>
      <c r="FJ67" s="297"/>
      <c r="FK67" s="297"/>
      <c r="FL67" s="297"/>
      <c r="FM67" s="297"/>
      <c r="FN67" s="297"/>
      <c r="FO67" s="297"/>
      <c r="FP67" s="297"/>
      <c r="FQ67" s="297"/>
      <c r="FR67" s="297"/>
      <c r="FS67" s="297"/>
      <c r="FT67" s="297"/>
      <c r="FU67" s="297"/>
      <c r="FV67" s="297"/>
      <c r="FW67" s="297"/>
      <c r="FX67" s="297"/>
      <c r="FY67" s="297"/>
      <c r="FZ67" s="297"/>
      <c r="GA67" s="297"/>
      <c r="GB67" s="297"/>
      <c r="GC67" s="297"/>
      <c r="GD67" s="297"/>
      <c r="GE67" s="297"/>
      <c r="GF67" s="297"/>
      <c r="GG67" s="297"/>
      <c r="GH67" s="297"/>
      <c r="GI67" s="297"/>
      <c r="GJ67" s="297"/>
      <c r="GK67" s="297"/>
      <c r="GL67" s="297"/>
      <c r="GM67" s="297"/>
      <c r="GN67" s="297"/>
      <c r="GO67" s="297"/>
      <c r="GP67" s="297"/>
      <c r="GQ67" s="297"/>
      <c r="GR67" s="297"/>
      <c r="GS67" s="297"/>
      <c r="GT67" s="297"/>
      <c r="GU67" s="297"/>
      <c r="GV67" s="297"/>
    </row>
    <row r="68" spans="1:204" ht="4.5" customHeight="1" thickBot="1" x14ac:dyDescent="0.3">
      <c r="A68" s="302"/>
      <c r="B68" s="447"/>
      <c r="C68" s="447"/>
      <c r="D68" s="447"/>
      <c r="E68" s="447"/>
      <c r="F68" s="447"/>
      <c r="G68" s="447"/>
      <c r="H68" s="447"/>
      <c r="I68" s="447"/>
      <c r="J68" s="447"/>
      <c r="K68" s="447"/>
      <c r="L68" s="761"/>
      <c r="M68" s="303"/>
      <c r="N68" s="303"/>
      <c r="O68" s="303"/>
      <c r="P68" s="303"/>
      <c r="Q68" s="303"/>
      <c r="R68" s="303"/>
      <c r="S68" s="303"/>
      <c r="T68" s="359"/>
      <c r="U68" s="303"/>
      <c r="V68" s="303"/>
      <c r="W68" s="303"/>
      <c r="X68" s="303"/>
      <c r="Y68" s="311"/>
      <c r="Z68" s="519"/>
      <c r="AA68" s="312"/>
      <c r="AB68" s="361"/>
      <c r="AC68" s="306"/>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c r="CA68" s="297"/>
      <c r="CB68" s="297"/>
      <c r="CC68" s="297"/>
      <c r="CD68" s="297"/>
      <c r="CE68" s="297"/>
      <c r="CF68" s="297"/>
      <c r="CG68" s="297"/>
      <c r="CH68" s="297"/>
      <c r="CI68" s="297"/>
      <c r="CJ68" s="297"/>
      <c r="CK68" s="297"/>
      <c r="CL68" s="297"/>
      <c r="CM68" s="297"/>
      <c r="CN68" s="297"/>
      <c r="CO68" s="297"/>
      <c r="CP68" s="297"/>
      <c r="CQ68" s="297"/>
      <c r="CR68" s="297"/>
      <c r="CS68" s="297"/>
      <c r="CT68" s="297"/>
      <c r="CU68" s="297"/>
      <c r="CV68" s="297"/>
      <c r="CW68" s="297"/>
      <c r="CX68" s="297"/>
      <c r="CY68" s="297"/>
      <c r="CZ68" s="297"/>
      <c r="DA68" s="297"/>
      <c r="DB68" s="297"/>
      <c r="DC68" s="297"/>
      <c r="DD68" s="297"/>
      <c r="DE68" s="297"/>
      <c r="DF68" s="297"/>
      <c r="DG68" s="297"/>
      <c r="DH68" s="297"/>
      <c r="DI68" s="297"/>
      <c r="DJ68" s="297"/>
      <c r="DK68" s="297"/>
      <c r="DL68" s="297"/>
      <c r="DM68" s="297"/>
      <c r="DN68" s="297"/>
      <c r="DO68" s="297"/>
      <c r="DP68" s="297"/>
      <c r="DQ68" s="297"/>
      <c r="DR68" s="297"/>
      <c r="DS68" s="297"/>
      <c r="DT68" s="297"/>
      <c r="DU68" s="297"/>
      <c r="DV68" s="297"/>
      <c r="DW68" s="297"/>
      <c r="DX68" s="297"/>
      <c r="DY68" s="297"/>
      <c r="DZ68" s="297"/>
      <c r="EA68" s="297"/>
      <c r="EB68" s="297"/>
      <c r="EC68" s="297"/>
      <c r="ED68" s="297"/>
      <c r="EE68" s="297"/>
      <c r="EF68" s="297"/>
      <c r="EG68" s="297"/>
      <c r="EH68" s="297"/>
      <c r="EI68" s="297"/>
      <c r="EJ68" s="297"/>
      <c r="EK68" s="297"/>
      <c r="EL68" s="297"/>
      <c r="EM68" s="297"/>
      <c r="EN68" s="297"/>
      <c r="EO68" s="297"/>
      <c r="EP68" s="297"/>
      <c r="EQ68" s="297"/>
      <c r="ER68" s="297"/>
      <c r="ES68" s="297"/>
      <c r="ET68" s="297"/>
      <c r="EU68" s="297"/>
      <c r="EV68" s="297"/>
      <c r="EW68" s="297"/>
      <c r="EX68" s="297"/>
      <c r="EY68" s="297"/>
      <c r="EZ68" s="297"/>
      <c r="FA68" s="297"/>
      <c r="FB68" s="297"/>
      <c r="FC68" s="297"/>
      <c r="FD68" s="297"/>
      <c r="FE68" s="297"/>
      <c r="FF68" s="297"/>
      <c r="FG68" s="297"/>
      <c r="FH68" s="297"/>
      <c r="FI68" s="297"/>
      <c r="FJ68" s="297"/>
      <c r="FK68" s="297"/>
      <c r="FL68" s="297"/>
      <c r="FM68" s="297"/>
      <c r="FN68" s="297"/>
      <c r="FO68" s="297"/>
      <c r="FP68" s="297"/>
      <c r="FQ68" s="297"/>
      <c r="FR68" s="297"/>
      <c r="FS68" s="297"/>
      <c r="FT68" s="297"/>
      <c r="FU68" s="297"/>
      <c r="FV68" s="297"/>
      <c r="FW68" s="297"/>
      <c r="FX68" s="297"/>
      <c r="FY68" s="297"/>
      <c r="FZ68" s="297"/>
      <c r="GA68" s="297"/>
      <c r="GB68" s="297"/>
      <c r="GC68" s="297"/>
      <c r="GD68" s="297"/>
      <c r="GE68" s="297"/>
      <c r="GF68" s="297"/>
      <c r="GG68" s="297"/>
      <c r="GH68" s="297"/>
      <c r="GI68" s="297"/>
      <c r="GJ68" s="297"/>
      <c r="GK68" s="297"/>
      <c r="GL68" s="297"/>
      <c r="GM68" s="297"/>
      <c r="GN68" s="297"/>
      <c r="GO68" s="297"/>
      <c r="GP68" s="297"/>
      <c r="GQ68" s="297"/>
      <c r="GR68" s="297"/>
      <c r="GS68" s="297"/>
      <c r="GT68" s="297"/>
      <c r="GU68" s="297"/>
      <c r="GV68" s="297"/>
    </row>
    <row r="69" spans="1:204" ht="21.75" customHeight="1" thickBot="1" x14ac:dyDescent="0.3">
      <c r="A69" s="302"/>
      <c r="B69" s="447"/>
      <c r="C69" s="447"/>
      <c r="D69" s="447"/>
      <c r="E69" s="447"/>
      <c r="F69" s="447"/>
      <c r="G69" s="447"/>
      <c r="H69" s="447"/>
      <c r="I69" s="447"/>
      <c r="J69" s="447"/>
      <c r="K69" s="447"/>
      <c r="L69" s="761"/>
      <c r="M69" s="359"/>
      <c r="N69" s="455"/>
      <c r="O69" s="455"/>
      <c r="P69" s="455"/>
      <c r="Q69" s="455"/>
      <c r="R69" s="455"/>
      <c r="S69" s="455"/>
      <c r="T69" s="359"/>
      <c r="U69" s="454" t="s">
        <v>378</v>
      </c>
      <c r="V69" s="465">
        <f>IF('Taux anglais'!L18='Taux anglais'!L15,'Nouveau taux'!M6,0)</f>
        <v>0</v>
      </c>
      <c r="W69" s="361"/>
      <c r="X69" s="361"/>
      <c r="Y69" s="361"/>
      <c r="Z69" s="440"/>
      <c r="AA69" s="519"/>
      <c r="AB69" s="600" t="str">
        <f xml:space="preserve"> IF(AB65&gt;0,"This cost takes into account a 50 % premium reduction but does not include the 9 % sales tax","")</f>
        <v/>
      </c>
      <c r="AC69" s="306"/>
      <c r="AD69" s="297"/>
      <c r="AE69" s="297"/>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c r="BB69" s="297"/>
      <c r="BC69" s="297"/>
      <c r="BD69" s="297"/>
      <c r="BE69" s="297"/>
      <c r="BF69" s="297"/>
      <c r="BG69" s="297"/>
      <c r="BH69" s="297"/>
      <c r="BI69" s="297"/>
      <c r="BJ69" s="297"/>
      <c r="BK69" s="297"/>
      <c r="BL69" s="297"/>
      <c r="BM69" s="297"/>
      <c r="BN69" s="297"/>
      <c r="BO69" s="297"/>
      <c r="BP69" s="297"/>
      <c r="BQ69" s="297"/>
      <c r="BR69" s="297"/>
      <c r="BS69" s="297"/>
      <c r="BT69" s="297"/>
      <c r="BU69" s="297"/>
      <c r="BV69" s="297"/>
      <c r="BW69" s="297"/>
      <c r="BX69" s="297"/>
      <c r="BY69" s="297"/>
      <c r="BZ69" s="297"/>
      <c r="CA69" s="297"/>
      <c r="CB69" s="297"/>
      <c r="CC69" s="297"/>
      <c r="CD69" s="297"/>
      <c r="CE69" s="297"/>
      <c r="CF69" s="297"/>
      <c r="CG69" s="297"/>
      <c r="CH69" s="297"/>
      <c r="CI69" s="297"/>
      <c r="CJ69" s="297"/>
      <c r="CK69" s="297"/>
      <c r="CL69" s="297"/>
      <c r="CM69" s="297"/>
      <c r="CN69" s="297"/>
      <c r="CO69" s="297"/>
      <c r="CP69" s="297"/>
      <c r="CQ69" s="297"/>
      <c r="CR69" s="297"/>
      <c r="CS69" s="297"/>
      <c r="CT69" s="297"/>
      <c r="CU69" s="297"/>
      <c r="CV69" s="297"/>
      <c r="CW69" s="297"/>
      <c r="CX69" s="297"/>
      <c r="CY69" s="297"/>
      <c r="CZ69" s="297"/>
      <c r="DA69" s="297"/>
      <c r="DB69" s="297"/>
      <c r="DC69" s="297"/>
      <c r="DD69" s="297"/>
      <c r="DE69" s="297"/>
      <c r="DF69" s="297"/>
      <c r="DG69" s="297"/>
      <c r="DH69" s="297"/>
      <c r="DI69" s="297"/>
      <c r="DJ69" s="297"/>
      <c r="DK69" s="297"/>
      <c r="DL69" s="297"/>
      <c r="DM69" s="297"/>
      <c r="DN69" s="297"/>
      <c r="DO69" s="297"/>
      <c r="DP69" s="297"/>
      <c r="DQ69" s="297"/>
      <c r="DR69" s="297"/>
      <c r="DS69" s="297"/>
      <c r="DT69" s="297"/>
      <c r="DU69" s="297"/>
      <c r="DV69" s="297"/>
      <c r="DW69" s="297"/>
      <c r="DX69" s="297"/>
      <c r="DY69" s="297"/>
      <c r="DZ69" s="297"/>
      <c r="EA69" s="297"/>
      <c r="EB69" s="297"/>
      <c r="EC69" s="297"/>
      <c r="ED69" s="297"/>
      <c r="EE69" s="297"/>
      <c r="EF69" s="297"/>
      <c r="EG69" s="297"/>
      <c r="EH69" s="297"/>
      <c r="EI69" s="297"/>
      <c r="EJ69" s="297"/>
      <c r="EK69" s="297"/>
      <c r="EL69" s="297"/>
      <c r="EM69" s="297"/>
      <c r="EN69" s="297"/>
      <c r="EO69" s="297"/>
      <c r="EP69" s="297"/>
      <c r="EQ69" s="297"/>
      <c r="ER69" s="297"/>
      <c r="ES69" s="297"/>
      <c r="ET69" s="297"/>
      <c r="EU69" s="297"/>
      <c r="EV69" s="297"/>
      <c r="EW69" s="297"/>
      <c r="EX69" s="297"/>
      <c r="EY69" s="297"/>
      <c r="EZ69" s="297"/>
      <c r="FA69" s="297"/>
      <c r="FB69" s="297"/>
      <c r="FC69" s="297"/>
      <c r="FD69" s="297"/>
      <c r="FE69" s="297"/>
      <c r="FF69" s="297"/>
      <c r="FG69" s="297"/>
      <c r="FH69" s="297"/>
      <c r="FI69" s="297"/>
      <c r="FJ69" s="297"/>
      <c r="FK69" s="297"/>
      <c r="FL69" s="297"/>
      <c r="FM69" s="297"/>
      <c r="FN69" s="297"/>
      <c r="FO69" s="297"/>
      <c r="FP69" s="297"/>
      <c r="FQ69" s="297"/>
      <c r="FR69" s="297"/>
      <c r="FS69" s="297"/>
      <c r="FT69" s="297"/>
      <c r="FU69" s="297"/>
      <c r="FV69" s="297"/>
      <c r="FW69" s="297"/>
      <c r="FX69" s="297"/>
      <c r="FY69" s="297"/>
      <c r="FZ69" s="297"/>
      <c r="GA69" s="297"/>
      <c r="GB69" s="297"/>
      <c r="GC69" s="297"/>
      <c r="GD69" s="297"/>
      <c r="GE69" s="297"/>
      <c r="GF69" s="297"/>
      <c r="GG69" s="297"/>
      <c r="GH69" s="297"/>
      <c r="GI69" s="297"/>
      <c r="GJ69" s="297"/>
      <c r="GK69" s="297"/>
      <c r="GL69" s="297"/>
      <c r="GM69" s="297"/>
      <c r="GN69" s="297"/>
      <c r="GO69" s="297"/>
      <c r="GP69" s="297"/>
      <c r="GQ69" s="297"/>
      <c r="GR69" s="297"/>
      <c r="GS69" s="297"/>
      <c r="GT69" s="297"/>
      <c r="GU69" s="297"/>
      <c r="GV69" s="297"/>
    </row>
    <row r="70" spans="1:204" ht="4.5" customHeight="1" x14ac:dyDescent="0.25">
      <c r="A70" s="344"/>
      <c r="B70" s="367" t="s">
        <v>104</v>
      </c>
      <c r="C70" s="367"/>
      <c r="D70" s="345"/>
      <c r="E70" s="345"/>
      <c r="F70" s="345"/>
      <c r="G70" s="345"/>
      <c r="H70" s="345"/>
      <c r="I70" s="345"/>
      <c r="J70" s="345"/>
      <c r="K70" s="345"/>
      <c r="L70" s="345"/>
      <c r="M70" s="345"/>
      <c r="N70" s="345"/>
      <c r="O70" s="345"/>
      <c r="P70" s="345"/>
      <c r="Q70" s="345"/>
      <c r="R70" s="345"/>
      <c r="S70" s="345"/>
      <c r="T70" s="345"/>
      <c r="U70" s="345"/>
      <c r="V70" s="345"/>
      <c r="W70" s="345"/>
      <c r="X70" s="345"/>
      <c r="Y70" s="346"/>
      <c r="Z70" s="346"/>
      <c r="AA70" s="346"/>
      <c r="AB70" s="346"/>
      <c r="AC70" s="34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c r="BR70" s="297"/>
      <c r="BS70" s="297"/>
      <c r="BT70" s="297"/>
      <c r="BU70" s="297"/>
      <c r="BV70" s="297"/>
      <c r="BW70" s="297"/>
      <c r="BX70" s="297"/>
      <c r="BY70" s="297"/>
      <c r="BZ70" s="297"/>
      <c r="CA70" s="297"/>
      <c r="CB70" s="297"/>
      <c r="CC70" s="297"/>
      <c r="CD70" s="297"/>
      <c r="CE70" s="297"/>
      <c r="CF70" s="297"/>
      <c r="CG70" s="297"/>
      <c r="CH70" s="297"/>
      <c r="CI70" s="297"/>
      <c r="CJ70" s="297"/>
      <c r="CK70" s="297"/>
      <c r="CL70" s="297"/>
      <c r="CM70" s="297"/>
      <c r="CN70" s="297"/>
      <c r="CO70" s="297"/>
      <c r="CP70" s="297"/>
      <c r="CQ70" s="297"/>
      <c r="CR70" s="297"/>
      <c r="CS70" s="297"/>
      <c r="CT70" s="297"/>
      <c r="CU70" s="297"/>
      <c r="CV70" s="297"/>
      <c r="CW70" s="297"/>
      <c r="CX70" s="297"/>
      <c r="CY70" s="297"/>
      <c r="CZ70" s="297"/>
      <c r="DA70" s="297"/>
      <c r="DB70" s="297"/>
      <c r="DC70" s="297"/>
      <c r="DD70" s="297"/>
      <c r="DE70" s="297"/>
      <c r="DF70" s="297"/>
      <c r="DG70" s="297"/>
      <c r="DH70" s="297"/>
      <c r="DI70" s="297"/>
      <c r="DJ70" s="297"/>
      <c r="DK70" s="297"/>
      <c r="DL70" s="297"/>
      <c r="DM70" s="297"/>
      <c r="DN70" s="297"/>
      <c r="DO70" s="297"/>
      <c r="DP70" s="297"/>
      <c r="DQ70" s="297"/>
      <c r="DR70" s="297"/>
      <c r="DS70" s="297"/>
      <c r="DT70" s="297"/>
      <c r="DU70" s="297"/>
      <c r="DV70" s="297"/>
      <c r="DW70" s="297"/>
      <c r="DX70" s="297"/>
      <c r="DY70" s="297"/>
      <c r="DZ70" s="297"/>
      <c r="EA70" s="297"/>
      <c r="EB70" s="297"/>
      <c r="EC70" s="297"/>
      <c r="ED70" s="297"/>
      <c r="EE70" s="297"/>
      <c r="EF70" s="297"/>
      <c r="EG70" s="297"/>
      <c r="EH70" s="297"/>
      <c r="EI70" s="297"/>
      <c r="EJ70" s="297"/>
      <c r="EK70" s="297"/>
      <c r="EL70" s="297"/>
      <c r="EM70" s="297"/>
      <c r="EN70" s="297"/>
      <c r="EO70" s="297"/>
      <c r="EP70" s="297"/>
      <c r="EQ70" s="297"/>
      <c r="ER70" s="297"/>
      <c r="ES70" s="297"/>
      <c r="ET70" s="297"/>
      <c r="EU70" s="297"/>
      <c r="EV70" s="297"/>
      <c r="EW70" s="297"/>
      <c r="EX70" s="297"/>
      <c r="EY70" s="297"/>
      <c r="EZ70" s="297"/>
      <c r="FA70" s="297"/>
      <c r="FB70" s="297"/>
      <c r="FC70" s="297"/>
      <c r="FD70" s="297"/>
      <c r="FE70" s="297"/>
      <c r="FF70" s="297"/>
      <c r="FG70" s="297"/>
      <c r="FH70" s="297"/>
      <c r="FI70" s="297"/>
      <c r="FJ70" s="297"/>
      <c r="FK70" s="297"/>
      <c r="FL70" s="297"/>
      <c r="FM70" s="297"/>
      <c r="FN70" s="297"/>
      <c r="FO70" s="297"/>
      <c r="FP70" s="297"/>
      <c r="FQ70" s="297"/>
      <c r="FR70" s="297"/>
      <c r="FS70" s="297"/>
      <c r="FT70" s="297"/>
      <c r="FU70" s="297"/>
      <c r="FV70" s="297"/>
      <c r="FW70" s="297"/>
      <c r="FX70" s="297"/>
      <c r="FY70" s="297"/>
      <c r="FZ70" s="297"/>
      <c r="GA70" s="297"/>
      <c r="GB70" s="297"/>
      <c r="GC70" s="297"/>
      <c r="GD70" s="297"/>
      <c r="GE70" s="297"/>
      <c r="GF70" s="297"/>
      <c r="GG70" s="297"/>
      <c r="GH70" s="297"/>
      <c r="GI70" s="297"/>
      <c r="GJ70" s="297"/>
      <c r="GK70" s="297"/>
      <c r="GL70" s="297"/>
      <c r="GM70" s="297"/>
      <c r="GN70" s="297"/>
      <c r="GO70" s="297"/>
      <c r="GP70" s="297"/>
      <c r="GQ70" s="297"/>
      <c r="GR70" s="297"/>
      <c r="GS70" s="297"/>
      <c r="GT70" s="297"/>
      <c r="GU70" s="297"/>
      <c r="GV70" s="297"/>
    </row>
    <row r="71" spans="1:204" ht="21" x14ac:dyDescent="0.35">
      <c r="A71" s="316"/>
      <c r="B71" s="402" t="s">
        <v>186</v>
      </c>
      <c r="C71" s="322"/>
      <c r="D71" s="324"/>
      <c r="E71" s="324"/>
      <c r="F71" s="324"/>
      <c r="G71" s="324"/>
      <c r="H71" s="324"/>
      <c r="I71" s="324"/>
      <c r="J71" s="324"/>
      <c r="K71" s="324"/>
      <c r="L71" s="324"/>
      <c r="M71" s="324"/>
      <c r="N71" s="324"/>
      <c r="O71" s="324"/>
      <c r="P71" s="324"/>
      <c r="Q71" s="324"/>
      <c r="R71" s="324"/>
      <c r="S71" s="324"/>
      <c r="T71" s="324"/>
      <c r="U71" s="324"/>
      <c r="V71" s="368"/>
      <c r="W71" s="324"/>
      <c r="X71" s="324"/>
      <c r="Y71" s="319"/>
      <c r="Z71" s="325"/>
      <c r="AA71" s="325"/>
      <c r="AB71" s="325"/>
      <c r="AC71" s="326"/>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c r="BR71" s="297"/>
      <c r="BS71" s="297"/>
      <c r="BT71" s="297"/>
      <c r="BU71" s="297"/>
      <c r="BV71" s="297"/>
      <c r="BW71" s="297"/>
      <c r="BX71" s="297"/>
      <c r="BY71" s="297"/>
      <c r="BZ71" s="297"/>
      <c r="CA71" s="297"/>
      <c r="CB71" s="297"/>
      <c r="CC71" s="297"/>
      <c r="CD71" s="297"/>
      <c r="CE71" s="297"/>
      <c r="CF71" s="297"/>
      <c r="CG71" s="297"/>
      <c r="CH71" s="297"/>
      <c r="CI71" s="297"/>
      <c r="CJ71" s="297"/>
      <c r="CK71" s="297"/>
      <c r="CL71" s="297"/>
      <c r="CM71" s="297"/>
      <c r="CN71" s="297"/>
      <c r="CO71" s="297"/>
      <c r="CP71" s="297"/>
      <c r="CQ71" s="297"/>
      <c r="CR71" s="297"/>
      <c r="CS71" s="297"/>
      <c r="CT71" s="297"/>
      <c r="CU71" s="297"/>
      <c r="CV71" s="297"/>
      <c r="CW71" s="297"/>
      <c r="CX71" s="297"/>
      <c r="CY71" s="297"/>
      <c r="CZ71" s="297"/>
      <c r="DA71" s="297"/>
      <c r="DB71" s="297"/>
      <c r="DC71" s="297"/>
      <c r="DD71" s="297"/>
      <c r="DE71" s="297"/>
      <c r="DF71" s="297"/>
      <c r="DG71" s="297"/>
      <c r="DH71" s="297"/>
      <c r="DI71" s="297"/>
      <c r="DJ71" s="297"/>
      <c r="DK71" s="297"/>
      <c r="DL71" s="297"/>
      <c r="DM71" s="297"/>
      <c r="DN71" s="297"/>
      <c r="DO71" s="297"/>
      <c r="DP71" s="297"/>
      <c r="DQ71" s="297"/>
      <c r="DR71" s="297"/>
      <c r="DS71" s="297"/>
      <c r="DT71" s="297"/>
      <c r="DU71" s="297"/>
      <c r="DV71" s="297"/>
      <c r="DW71" s="297"/>
      <c r="DX71" s="297"/>
      <c r="DY71" s="297"/>
      <c r="DZ71" s="297"/>
      <c r="EA71" s="297"/>
      <c r="EB71" s="297"/>
      <c r="EC71" s="297"/>
      <c r="ED71" s="297"/>
      <c r="EE71" s="297"/>
      <c r="EF71" s="297"/>
      <c r="EG71" s="297"/>
      <c r="EH71" s="297"/>
      <c r="EI71" s="297"/>
      <c r="EJ71" s="297"/>
      <c r="EK71" s="297"/>
      <c r="EL71" s="297"/>
      <c r="EM71" s="297"/>
      <c r="EN71" s="297"/>
      <c r="EO71" s="297"/>
      <c r="EP71" s="297"/>
      <c r="EQ71" s="297"/>
      <c r="ER71" s="297"/>
      <c r="ES71" s="297"/>
      <c r="ET71" s="297"/>
      <c r="EU71" s="297"/>
      <c r="EV71" s="297"/>
      <c r="EW71" s="297"/>
      <c r="EX71" s="297"/>
      <c r="EY71" s="297"/>
      <c r="EZ71" s="297"/>
      <c r="FA71" s="297"/>
      <c r="FB71" s="297"/>
      <c r="FC71" s="297"/>
      <c r="FD71" s="297"/>
      <c r="FE71" s="297"/>
      <c r="FF71" s="297"/>
      <c r="FG71" s="297"/>
      <c r="FH71" s="297"/>
      <c r="FI71" s="297"/>
      <c r="FJ71" s="297"/>
      <c r="FK71" s="297"/>
      <c r="FL71" s="297"/>
      <c r="FM71" s="297"/>
      <c r="FN71" s="297"/>
      <c r="FO71" s="297"/>
      <c r="FP71" s="297"/>
      <c r="FQ71" s="297"/>
      <c r="FR71" s="297"/>
      <c r="FS71" s="297"/>
      <c r="FT71" s="297"/>
      <c r="FU71" s="297"/>
      <c r="FV71" s="297"/>
      <c r="FW71" s="297"/>
      <c r="FX71" s="297"/>
      <c r="FY71" s="297"/>
      <c r="FZ71" s="297"/>
      <c r="GA71" s="297"/>
      <c r="GB71" s="297"/>
      <c r="GC71" s="297"/>
      <c r="GD71" s="297"/>
      <c r="GE71" s="297"/>
      <c r="GF71" s="297"/>
      <c r="GG71" s="297"/>
      <c r="GH71" s="297"/>
      <c r="GI71" s="297"/>
      <c r="GJ71" s="297"/>
      <c r="GK71" s="297"/>
      <c r="GL71" s="297"/>
      <c r="GM71" s="297"/>
      <c r="GN71" s="297"/>
      <c r="GO71" s="297"/>
      <c r="GP71" s="297"/>
      <c r="GQ71" s="297"/>
      <c r="GR71" s="297"/>
      <c r="GS71" s="297"/>
      <c r="GT71" s="297"/>
      <c r="GU71" s="297"/>
      <c r="GV71" s="297"/>
    </row>
    <row r="72" spans="1:204" ht="21.75" thickBot="1" x14ac:dyDescent="0.4">
      <c r="A72" s="321"/>
      <c r="B72" s="425" t="s">
        <v>187</v>
      </c>
      <c r="C72" s="327"/>
      <c r="D72" s="399"/>
      <c r="E72" s="324"/>
      <c r="F72" s="324"/>
      <c r="G72" s="324"/>
      <c r="H72" s="324"/>
      <c r="I72" s="324"/>
      <c r="J72" s="324"/>
      <c r="K72" s="324"/>
      <c r="L72" s="324"/>
      <c r="M72" s="324"/>
      <c r="N72" s="324"/>
      <c r="O72" s="324"/>
      <c r="P72" s="324"/>
      <c r="Q72" s="324"/>
      <c r="R72" s="324"/>
      <c r="S72" s="324"/>
      <c r="T72" s="324"/>
      <c r="U72" s="324"/>
      <c r="V72" s="368"/>
      <c r="W72" s="324"/>
      <c r="X72" s="324"/>
      <c r="Y72" s="325"/>
      <c r="Z72" s="325"/>
      <c r="AA72" s="325"/>
      <c r="AB72" s="325"/>
      <c r="AC72" s="326"/>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c r="BO72" s="297"/>
      <c r="BP72" s="297"/>
      <c r="BQ72" s="297"/>
      <c r="BR72" s="297"/>
      <c r="BS72" s="297"/>
      <c r="BT72" s="297"/>
      <c r="BU72" s="297"/>
      <c r="BV72" s="297"/>
      <c r="BW72" s="297"/>
      <c r="BX72" s="297"/>
      <c r="BY72" s="297"/>
      <c r="BZ72" s="297"/>
      <c r="CA72" s="297"/>
      <c r="CB72" s="297"/>
      <c r="CC72" s="297"/>
      <c r="CD72" s="297"/>
      <c r="CE72" s="297"/>
      <c r="CF72" s="297"/>
      <c r="CG72" s="297"/>
      <c r="CH72" s="297"/>
      <c r="CI72" s="297"/>
      <c r="CJ72" s="297"/>
      <c r="CK72" s="297"/>
      <c r="CL72" s="297"/>
      <c r="CM72" s="297"/>
      <c r="CN72" s="297"/>
      <c r="CO72" s="297"/>
      <c r="CP72" s="297"/>
      <c r="CQ72" s="297"/>
      <c r="CR72" s="297"/>
      <c r="CS72" s="297"/>
      <c r="CT72" s="297"/>
      <c r="CU72" s="297"/>
      <c r="CV72" s="297"/>
      <c r="CW72" s="297"/>
      <c r="CX72" s="297"/>
      <c r="CY72" s="297"/>
      <c r="CZ72" s="297"/>
      <c r="DA72" s="297"/>
      <c r="DB72" s="297"/>
      <c r="DC72" s="297"/>
      <c r="DD72" s="297"/>
      <c r="DE72" s="297"/>
      <c r="DF72" s="297"/>
      <c r="DG72" s="297"/>
      <c r="DH72" s="297"/>
      <c r="DI72" s="297"/>
      <c r="DJ72" s="297"/>
      <c r="DK72" s="297"/>
      <c r="DL72" s="297"/>
      <c r="DM72" s="297"/>
      <c r="DN72" s="297"/>
      <c r="DO72" s="297"/>
      <c r="DP72" s="297"/>
      <c r="DQ72" s="297"/>
      <c r="DR72" s="297"/>
      <c r="DS72" s="297"/>
      <c r="DT72" s="297"/>
      <c r="DU72" s="297"/>
      <c r="DV72" s="297"/>
      <c r="DW72" s="297"/>
      <c r="DX72" s="297"/>
      <c r="DY72" s="297"/>
      <c r="DZ72" s="297"/>
      <c r="EA72" s="297"/>
      <c r="EB72" s="297"/>
      <c r="EC72" s="297"/>
      <c r="ED72" s="297"/>
      <c r="EE72" s="297"/>
      <c r="EF72" s="297"/>
      <c r="EG72" s="297"/>
      <c r="EH72" s="297"/>
      <c r="EI72" s="297"/>
      <c r="EJ72" s="297"/>
      <c r="EK72" s="297"/>
      <c r="EL72" s="297"/>
      <c r="EM72" s="297"/>
      <c r="EN72" s="297"/>
      <c r="EO72" s="297"/>
      <c r="EP72" s="297"/>
      <c r="EQ72" s="297"/>
      <c r="ER72" s="297"/>
      <c r="ES72" s="297"/>
      <c r="ET72" s="297"/>
      <c r="EU72" s="297"/>
      <c r="EV72" s="297"/>
      <c r="EW72" s="297"/>
      <c r="EX72" s="297"/>
      <c r="EY72" s="297"/>
      <c r="EZ72" s="297"/>
      <c r="FA72" s="297"/>
      <c r="FB72" s="297"/>
      <c r="FC72" s="297"/>
      <c r="FD72" s="297"/>
      <c r="FE72" s="297"/>
      <c r="FF72" s="297"/>
      <c r="FG72" s="297"/>
      <c r="FH72" s="297"/>
      <c r="FI72" s="297"/>
      <c r="FJ72" s="297"/>
      <c r="FK72" s="297"/>
      <c r="FL72" s="297"/>
      <c r="FM72" s="297"/>
      <c r="FN72" s="297"/>
      <c r="FO72" s="297"/>
      <c r="FP72" s="297"/>
      <c r="FQ72" s="297"/>
      <c r="FR72" s="297"/>
      <c r="FS72" s="297"/>
      <c r="FT72" s="297"/>
      <c r="FU72" s="297"/>
      <c r="FV72" s="297"/>
      <c r="FW72" s="297"/>
      <c r="FX72" s="297"/>
      <c r="FY72" s="297"/>
      <c r="FZ72" s="297"/>
      <c r="GA72" s="297"/>
      <c r="GB72" s="297"/>
      <c r="GC72" s="297"/>
      <c r="GD72" s="297"/>
      <c r="GE72" s="297"/>
      <c r="GF72" s="297"/>
      <c r="GG72" s="297"/>
      <c r="GH72" s="297"/>
      <c r="GI72" s="297"/>
      <c r="GJ72" s="297"/>
      <c r="GK72" s="297"/>
      <c r="GL72" s="297"/>
      <c r="GM72" s="297"/>
      <c r="GN72" s="297"/>
      <c r="GO72" s="297"/>
      <c r="GP72" s="297"/>
      <c r="GQ72" s="297"/>
      <c r="GR72" s="297"/>
      <c r="GS72" s="297"/>
      <c r="GT72" s="297"/>
      <c r="GU72" s="297"/>
      <c r="GV72" s="297"/>
    </row>
    <row r="73" spans="1:204" ht="21.75" customHeight="1" thickBot="1" x14ac:dyDescent="0.3">
      <c r="A73" s="321"/>
      <c r="B73" s="413"/>
      <c r="C73" s="324"/>
      <c r="D73" s="697" t="s">
        <v>173</v>
      </c>
      <c r="E73" s="698"/>
      <c r="F73" s="689" t="str">
        <f>IF(COUNTBLANK(B73:B75)&lt;2,"You can't choose more than one answer",IF(COUNTBLANK(B73:B75)=3,"You have to choose an answer",""))</f>
        <v>You have to choose an answer</v>
      </c>
      <c r="G73" s="689"/>
      <c r="H73" s="689"/>
      <c r="I73" s="689"/>
      <c r="J73" s="689"/>
      <c r="K73" s="689"/>
      <c r="L73" s="324"/>
      <c r="M73" s="324"/>
      <c r="N73" s="324"/>
      <c r="O73" s="324"/>
      <c r="P73" s="324"/>
      <c r="Q73" s="368"/>
      <c r="R73" s="324"/>
      <c r="S73" s="324"/>
      <c r="T73" s="350"/>
      <c r="U73" s="324"/>
      <c r="V73" s="351"/>
      <c r="W73" s="324"/>
      <c r="X73" s="324"/>
      <c r="Y73" s="325"/>
      <c r="Z73" s="325"/>
      <c r="AA73" s="331" t="s">
        <v>158</v>
      </c>
      <c r="AB73" s="509">
        <f>IF(F73="",'Taux anglais'!L30,0)</f>
        <v>0</v>
      </c>
      <c r="AC73" s="326"/>
      <c r="AD73" s="296"/>
      <c r="AE73" s="296"/>
      <c r="AF73" s="296"/>
      <c r="AG73" s="296"/>
      <c r="AH73" s="296"/>
      <c r="AI73" s="296"/>
      <c r="AJ73" s="296"/>
      <c r="AK73" s="296"/>
      <c r="AL73" s="296"/>
      <c r="AM73" s="296"/>
      <c r="AN73" s="296"/>
      <c r="AO73" s="296"/>
      <c r="AP73" s="296"/>
      <c r="AQ73" s="296"/>
      <c r="AR73" s="296"/>
      <c r="AS73" s="296"/>
      <c r="AT73" s="296"/>
      <c r="AU73" s="296"/>
      <c r="AV73" s="296"/>
      <c r="AW73" s="296"/>
      <c r="AX73" s="296"/>
      <c r="AY73" s="296"/>
      <c r="AZ73" s="296"/>
      <c r="BA73" s="296"/>
      <c r="BB73" s="296"/>
      <c r="BC73" s="296"/>
      <c r="BD73" s="296"/>
      <c r="BE73" s="296"/>
      <c r="BF73" s="296"/>
      <c r="BG73" s="296"/>
      <c r="BH73" s="296"/>
      <c r="BI73" s="296"/>
      <c r="BJ73" s="296"/>
      <c r="BK73" s="296"/>
      <c r="BL73" s="296"/>
      <c r="BM73" s="296"/>
      <c r="BN73" s="296"/>
      <c r="BO73" s="296"/>
      <c r="BP73" s="296"/>
      <c r="BQ73" s="296"/>
      <c r="BR73" s="296"/>
      <c r="BS73" s="296"/>
      <c r="BT73" s="296"/>
      <c r="BU73" s="296"/>
      <c r="BV73" s="296"/>
      <c r="BW73" s="296"/>
      <c r="BX73" s="296"/>
      <c r="BY73" s="296"/>
      <c r="BZ73" s="296"/>
      <c r="CA73" s="296"/>
      <c r="CB73" s="296"/>
      <c r="CC73" s="296"/>
      <c r="CD73" s="296"/>
      <c r="CE73" s="296"/>
      <c r="CF73" s="296"/>
      <c r="CG73" s="296"/>
      <c r="CH73" s="296"/>
      <c r="CI73" s="296"/>
      <c r="CJ73" s="296"/>
      <c r="CK73" s="296"/>
      <c r="CL73" s="296"/>
      <c r="CM73" s="296"/>
      <c r="CN73" s="296"/>
      <c r="CO73" s="296"/>
      <c r="CP73" s="296"/>
      <c r="CQ73" s="296"/>
      <c r="CR73" s="296"/>
      <c r="CS73" s="296"/>
      <c r="CT73" s="296"/>
      <c r="CU73" s="296"/>
      <c r="CV73" s="296"/>
      <c r="CW73" s="296"/>
      <c r="CX73" s="296"/>
      <c r="CY73" s="296"/>
      <c r="CZ73" s="296"/>
      <c r="DA73" s="296"/>
      <c r="DB73" s="296"/>
      <c r="DC73" s="296"/>
      <c r="DD73" s="296"/>
      <c r="DE73" s="296"/>
      <c r="DF73" s="296"/>
      <c r="DG73" s="296"/>
      <c r="DH73" s="296"/>
      <c r="DI73" s="296"/>
      <c r="DJ73" s="296"/>
      <c r="DK73" s="296"/>
      <c r="DL73" s="296"/>
      <c r="DM73" s="296"/>
      <c r="DN73" s="296"/>
      <c r="DO73" s="296"/>
      <c r="DP73" s="296"/>
      <c r="DQ73" s="296"/>
      <c r="DR73" s="296"/>
      <c r="DS73" s="296"/>
      <c r="DT73" s="296"/>
      <c r="DU73" s="296"/>
      <c r="DV73" s="296"/>
      <c r="DW73" s="296"/>
      <c r="DX73" s="296"/>
      <c r="DY73" s="296"/>
      <c r="DZ73" s="296"/>
      <c r="EA73" s="296"/>
      <c r="EB73" s="296"/>
      <c r="EC73" s="296"/>
      <c r="ED73" s="296"/>
      <c r="EE73" s="296"/>
      <c r="EF73" s="296"/>
      <c r="EG73" s="296"/>
      <c r="EH73" s="296"/>
      <c r="EI73" s="296"/>
      <c r="EJ73" s="296"/>
      <c r="EK73" s="296"/>
      <c r="EL73" s="296"/>
      <c r="EM73" s="296"/>
      <c r="EN73" s="296"/>
      <c r="EO73" s="296"/>
      <c r="EP73" s="296"/>
      <c r="EQ73" s="296"/>
      <c r="ER73" s="296"/>
      <c r="ES73" s="296"/>
      <c r="ET73" s="296"/>
      <c r="EU73" s="296"/>
      <c r="EV73" s="296"/>
      <c r="EW73" s="296"/>
      <c r="EX73" s="296"/>
      <c r="EY73" s="296"/>
      <c r="EZ73" s="296"/>
      <c r="FA73" s="296"/>
      <c r="FB73" s="296"/>
      <c r="FC73" s="296"/>
      <c r="FD73" s="296"/>
      <c r="FE73" s="296"/>
      <c r="FF73" s="296"/>
      <c r="FG73" s="296"/>
      <c r="FH73" s="296"/>
      <c r="FI73" s="296"/>
      <c r="FJ73" s="296"/>
      <c r="FK73" s="296"/>
      <c r="FL73" s="296"/>
      <c r="FM73" s="296"/>
      <c r="FN73" s="296"/>
      <c r="FO73" s="296"/>
      <c r="FP73" s="296"/>
      <c r="FQ73" s="296"/>
      <c r="FR73" s="296"/>
      <c r="FS73" s="296"/>
      <c r="FT73" s="296"/>
      <c r="FU73" s="296"/>
      <c r="FV73" s="296"/>
      <c r="FW73" s="296"/>
      <c r="FX73" s="296"/>
      <c r="FY73" s="296"/>
      <c r="FZ73" s="296"/>
      <c r="GA73" s="296"/>
      <c r="GB73" s="296"/>
      <c r="GC73" s="296"/>
      <c r="GD73" s="296"/>
      <c r="GE73" s="296"/>
      <c r="GF73" s="296"/>
      <c r="GG73" s="296"/>
      <c r="GH73" s="296"/>
      <c r="GI73" s="296"/>
      <c r="GJ73" s="296"/>
      <c r="GK73" s="296"/>
      <c r="GL73" s="296"/>
      <c r="GM73" s="296"/>
      <c r="GN73" s="296"/>
      <c r="GO73" s="296"/>
      <c r="GP73" s="296"/>
      <c r="GQ73" s="296"/>
      <c r="GR73" s="297"/>
      <c r="GS73" s="297"/>
      <c r="GT73" s="297"/>
      <c r="GU73" s="297"/>
      <c r="GV73" s="297"/>
    </row>
    <row r="74" spans="1:204" ht="4.5" customHeight="1" thickBot="1" x14ac:dyDescent="0.3">
      <c r="A74" s="321"/>
      <c r="B74" s="418"/>
      <c r="C74" s="324"/>
      <c r="D74" s="428"/>
      <c r="E74" s="428"/>
      <c r="F74" s="689"/>
      <c r="G74" s="689"/>
      <c r="H74" s="689"/>
      <c r="I74" s="689"/>
      <c r="J74" s="689"/>
      <c r="K74" s="689"/>
      <c r="L74" s="324"/>
      <c r="M74" s="324"/>
      <c r="N74" s="324"/>
      <c r="O74" s="324"/>
      <c r="P74" s="324"/>
      <c r="Q74" s="324"/>
      <c r="R74" s="324"/>
      <c r="S74" s="324"/>
      <c r="T74" s="324"/>
      <c r="U74" s="324"/>
      <c r="V74" s="351"/>
      <c r="W74" s="324"/>
      <c r="X74" s="324"/>
      <c r="Y74" s="325"/>
      <c r="Z74" s="325"/>
      <c r="AA74" s="331"/>
      <c r="AB74" s="325"/>
      <c r="AC74" s="32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c r="BF74" s="296"/>
      <c r="BG74" s="296"/>
      <c r="BH74" s="296"/>
      <c r="BI74" s="296"/>
      <c r="BJ74" s="296"/>
      <c r="BK74" s="296"/>
      <c r="BL74" s="296"/>
      <c r="BM74" s="296"/>
      <c r="BN74" s="296"/>
      <c r="BO74" s="296"/>
      <c r="BP74" s="296"/>
      <c r="BQ74" s="296"/>
      <c r="BR74" s="296"/>
      <c r="BS74" s="296"/>
      <c r="BT74" s="296"/>
      <c r="BU74" s="296"/>
      <c r="BV74" s="296"/>
      <c r="BW74" s="296"/>
      <c r="BX74" s="296"/>
      <c r="BY74" s="296"/>
      <c r="BZ74" s="296"/>
      <c r="CA74" s="296"/>
      <c r="CB74" s="296"/>
      <c r="CC74" s="296"/>
      <c r="CD74" s="296"/>
      <c r="CE74" s="296"/>
      <c r="CF74" s="296"/>
      <c r="CG74" s="296"/>
      <c r="CH74" s="296"/>
      <c r="CI74" s="296"/>
      <c r="CJ74" s="296"/>
      <c r="CK74" s="296"/>
      <c r="CL74" s="296"/>
      <c r="CM74" s="296"/>
      <c r="CN74" s="296"/>
      <c r="CO74" s="296"/>
      <c r="CP74" s="296"/>
      <c r="CQ74" s="296"/>
      <c r="CR74" s="296"/>
      <c r="CS74" s="296"/>
      <c r="CT74" s="296"/>
      <c r="CU74" s="296"/>
      <c r="CV74" s="296"/>
      <c r="CW74" s="296"/>
      <c r="CX74" s="296"/>
      <c r="CY74" s="296"/>
      <c r="CZ74" s="296"/>
      <c r="DA74" s="296"/>
      <c r="DB74" s="296"/>
      <c r="DC74" s="296"/>
      <c r="DD74" s="296"/>
      <c r="DE74" s="296"/>
      <c r="DF74" s="296"/>
      <c r="DG74" s="296"/>
      <c r="DH74" s="296"/>
      <c r="DI74" s="296"/>
      <c r="DJ74" s="296"/>
      <c r="DK74" s="296"/>
      <c r="DL74" s="296"/>
      <c r="DM74" s="296"/>
      <c r="DN74" s="296"/>
      <c r="DO74" s="296"/>
      <c r="DP74" s="296"/>
      <c r="DQ74" s="296"/>
      <c r="DR74" s="296"/>
      <c r="DS74" s="296"/>
      <c r="DT74" s="296"/>
      <c r="DU74" s="296"/>
      <c r="DV74" s="296"/>
      <c r="DW74" s="296"/>
      <c r="DX74" s="296"/>
      <c r="DY74" s="296"/>
      <c r="DZ74" s="296"/>
      <c r="EA74" s="296"/>
      <c r="EB74" s="296"/>
      <c r="EC74" s="296"/>
      <c r="ED74" s="296"/>
      <c r="EE74" s="296"/>
      <c r="EF74" s="296"/>
      <c r="EG74" s="296"/>
      <c r="EH74" s="296"/>
      <c r="EI74" s="296"/>
      <c r="EJ74" s="296"/>
      <c r="EK74" s="296"/>
      <c r="EL74" s="296"/>
      <c r="EM74" s="296"/>
      <c r="EN74" s="296"/>
      <c r="EO74" s="296"/>
      <c r="EP74" s="296"/>
      <c r="EQ74" s="296"/>
      <c r="ER74" s="296"/>
      <c r="ES74" s="296"/>
      <c r="ET74" s="296"/>
      <c r="EU74" s="296"/>
      <c r="EV74" s="296"/>
      <c r="EW74" s="296"/>
      <c r="EX74" s="296"/>
      <c r="EY74" s="296"/>
      <c r="EZ74" s="296"/>
      <c r="FA74" s="296"/>
      <c r="FB74" s="296"/>
      <c r="FC74" s="296"/>
      <c r="FD74" s="296"/>
      <c r="FE74" s="296"/>
      <c r="FF74" s="296"/>
      <c r="FG74" s="296"/>
      <c r="FH74" s="296"/>
      <c r="FI74" s="296"/>
      <c r="FJ74" s="296"/>
      <c r="FK74" s="296"/>
      <c r="FL74" s="296"/>
      <c r="FM74" s="296"/>
      <c r="FN74" s="296"/>
      <c r="FO74" s="296"/>
      <c r="FP74" s="296"/>
      <c r="FQ74" s="296"/>
      <c r="FR74" s="296"/>
      <c r="FS74" s="296"/>
      <c r="FT74" s="296"/>
      <c r="FU74" s="296"/>
      <c r="FV74" s="296"/>
      <c r="FW74" s="296"/>
      <c r="FX74" s="296"/>
      <c r="FY74" s="296"/>
      <c r="FZ74" s="296"/>
      <c r="GA74" s="296"/>
      <c r="GB74" s="296"/>
      <c r="GC74" s="296"/>
      <c r="GD74" s="296"/>
      <c r="GE74" s="296"/>
      <c r="GF74" s="296"/>
      <c r="GG74" s="296"/>
      <c r="GH74" s="296"/>
      <c r="GI74" s="296"/>
      <c r="GJ74" s="296"/>
      <c r="GK74" s="296"/>
      <c r="GL74" s="296"/>
      <c r="GM74" s="296"/>
      <c r="GN74" s="296"/>
      <c r="GO74" s="296"/>
      <c r="GP74" s="296"/>
      <c r="GQ74" s="296"/>
      <c r="GR74" s="297"/>
      <c r="GS74" s="297"/>
      <c r="GT74" s="297"/>
      <c r="GU74" s="297"/>
      <c r="GV74" s="297"/>
    </row>
    <row r="75" spans="1:204" ht="21.75" customHeight="1" thickBot="1" x14ac:dyDescent="0.3">
      <c r="A75" s="321"/>
      <c r="B75" s="413"/>
      <c r="C75" s="324"/>
      <c r="D75" s="697" t="s">
        <v>174</v>
      </c>
      <c r="E75" s="698"/>
      <c r="F75" s="689"/>
      <c r="G75" s="689"/>
      <c r="H75" s="689"/>
      <c r="I75" s="689"/>
      <c r="J75" s="689"/>
      <c r="K75" s="689"/>
      <c r="L75" s="324"/>
      <c r="M75" s="324"/>
      <c r="N75" s="324"/>
      <c r="O75" s="324"/>
      <c r="P75" s="324"/>
      <c r="Q75" s="324"/>
      <c r="R75" s="324"/>
      <c r="S75" s="324"/>
      <c r="T75" s="732"/>
      <c r="U75" s="732"/>
      <c r="V75" s="732"/>
      <c r="W75" s="324"/>
      <c r="X75" s="324"/>
      <c r="Y75" s="325"/>
      <c r="Z75" s="325"/>
      <c r="AA75" s="331" t="s">
        <v>159</v>
      </c>
      <c r="AB75" s="509">
        <f>26*AB73</f>
        <v>0</v>
      </c>
      <c r="AC75" s="326"/>
      <c r="AD75" s="296"/>
      <c r="AE75" s="296"/>
      <c r="AF75" s="296"/>
      <c r="AG75" s="296"/>
      <c r="AH75" s="296"/>
      <c r="AI75" s="296"/>
      <c r="AJ75" s="296"/>
      <c r="AK75" s="296"/>
      <c r="AL75" s="296"/>
      <c r="AM75" s="296"/>
      <c r="AN75" s="296"/>
      <c r="AO75" s="296"/>
      <c r="AP75" s="296"/>
      <c r="AQ75" s="296"/>
      <c r="AR75" s="296"/>
      <c r="AS75" s="296"/>
      <c r="AT75" s="296"/>
      <c r="AU75" s="296"/>
      <c r="AV75" s="296"/>
      <c r="AW75" s="296"/>
      <c r="AX75" s="296"/>
      <c r="AY75" s="296"/>
      <c r="AZ75" s="296"/>
      <c r="BA75" s="296"/>
      <c r="BB75" s="296"/>
      <c r="BC75" s="296"/>
      <c r="BD75" s="296"/>
      <c r="BE75" s="296"/>
      <c r="BF75" s="296"/>
      <c r="BG75" s="296"/>
      <c r="BH75" s="296"/>
      <c r="BI75" s="296"/>
      <c r="BJ75" s="296"/>
      <c r="BK75" s="296"/>
      <c r="BL75" s="296"/>
      <c r="BM75" s="296"/>
      <c r="BN75" s="296"/>
      <c r="BO75" s="296"/>
      <c r="BP75" s="296"/>
      <c r="BQ75" s="296"/>
      <c r="BR75" s="296"/>
      <c r="BS75" s="296"/>
      <c r="BT75" s="296"/>
      <c r="BU75" s="296"/>
      <c r="BV75" s="296"/>
      <c r="BW75" s="296"/>
      <c r="BX75" s="296"/>
      <c r="BY75" s="296"/>
      <c r="BZ75" s="296"/>
      <c r="CA75" s="296"/>
      <c r="CB75" s="296"/>
      <c r="CC75" s="296"/>
      <c r="CD75" s="296"/>
      <c r="CE75" s="296"/>
      <c r="CF75" s="296"/>
      <c r="CG75" s="296"/>
      <c r="CH75" s="296"/>
      <c r="CI75" s="296"/>
      <c r="CJ75" s="296"/>
      <c r="CK75" s="296"/>
      <c r="CL75" s="296"/>
      <c r="CM75" s="296"/>
      <c r="CN75" s="296"/>
      <c r="CO75" s="296"/>
      <c r="CP75" s="296"/>
      <c r="CQ75" s="296"/>
      <c r="CR75" s="296"/>
      <c r="CS75" s="296"/>
      <c r="CT75" s="296"/>
      <c r="CU75" s="296"/>
      <c r="CV75" s="296"/>
      <c r="CW75" s="296"/>
      <c r="CX75" s="296"/>
      <c r="CY75" s="296"/>
      <c r="CZ75" s="296"/>
      <c r="DA75" s="296"/>
      <c r="DB75" s="296"/>
      <c r="DC75" s="296"/>
      <c r="DD75" s="296"/>
      <c r="DE75" s="296"/>
      <c r="DF75" s="296"/>
      <c r="DG75" s="296"/>
      <c r="DH75" s="296"/>
      <c r="DI75" s="296"/>
      <c r="DJ75" s="296"/>
      <c r="DK75" s="296"/>
      <c r="DL75" s="296"/>
      <c r="DM75" s="296"/>
      <c r="DN75" s="296"/>
      <c r="DO75" s="296"/>
      <c r="DP75" s="296"/>
      <c r="DQ75" s="296"/>
      <c r="DR75" s="296"/>
      <c r="DS75" s="296"/>
      <c r="DT75" s="296"/>
      <c r="DU75" s="296"/>
      <c r="DV75" s="296"/>
      <c r="DW75" s="296"/>
      <c r="DX75" s="296"/>
      <c r="DY75" s="296"/>
      <c r="DZ75" s="296"/>
      <c r="EA75" s="296"/>
      <c r="EB75" s="296"/>
      <c r="EC75" s="296"/>
      <c r="ED75" s="296"/>
      <c r="EE75" s="296"/>
      <c r="EF75" s="296"/>
      <c r="EG75" s="296"/>
      <c r="EH75" s="296"/>
      <c r="EI75" s="296"/>
      <c r="EJ75" s="296"/>
      <c r="EK75" s="296"/>
      <c r="EL75" s="296"/>
      <c r="EM75" s="296"/>
      <c r="EN75" s="296"/>
      <c r="EO75" s="296"/>
      <c r="EP75" s="296"/>
      <c r="EQ75" s="296"/>
      <c r="ER75" s="296"/>
      <c r="ES75" s="296"/>
      <c r="ET75" s="296"/>
      <c r="EU75" s="296"/>
      <c r="EV75" s="296"/>
      <c r="EW75" s="296"/>
      <c r="EX75" s="296"/>
      <c r="EY75" s="296"/>
      <c r="EZ75" s="296"/>
      <c r="FA75" s="296"/>
      <c r="FB75" s="296"/>
      <c r="FC75" s="296"/>
      <c r="FD75" s="296"/>
      <c r="FE75" s="296"/>
      <c r="FF75" s="296"/>
      <c r="FG75" s="296"/>
      <c r="FH75" s="296"/>
      <c r="FI75" s="296"/>
      <c r="FJ75" s="296"/>
      <c r="FK75" s="296"/>
      <c r="FL75" s="296"/>
      <c r="FM75" s="296"/>
      <c r="FN75" s="296"/>
      <c r="FO75" s="296"/>
      <c r="FP75" s="296"/>
      <c r="FQ75" s="296"/>
      <c r="FR75" s="296"/>
      <c r="FS75" s="296"/>
      <c r="FT75" s="296"/>
      <c r="FU75" s="296"/>
      <c r="FV75" s="296"/>
      <c r="FW75" s="296"/>
      <c r="FX75" s="296"/>
      <c r="FY75" s="296"/>
      <c r="FZ75" s="296"/>
      <c r="GA75" s="296"/>
      <c r="GB75" s="296"/>
      <c r="GC75" s="296"/>
      <c r="GD75" s="296"/>
      <c r="GE75" s="296"/>
      <c r="GF75" s="296"/>
      <c r="GG75" s="296"/>
      <c r="GH75" s="296"/>
      <c r="GI75" s="296"/>
      <c r="GJ75" s="296"/>
      <c r="GK75" s="296"/>
      <c r="GL75" s="296"/>
      <c r="GM75" s="296"/>
      <c r="GN75" s="296"/>
      <c r="GO75" s="296"/>
      <c r="GP75" s="296"/>
      <c r="GQ75" s="296"/>
      <c r="GR75" s="297"/>
      <c r="GS75" s="297"/>
      <c r="GT75" s="297"/>
      <c r="GU75" s="297"/>
      <c r="GV75" s="297"/>
    </row>
    <row r="76" spans="1:204" ht="15.75" x14ac:dyDescent="0.25">
      <c r="A76" s="321"/>
      <c r="B76" s="325"/>
      <c r="C76" s="324"/>
      <c r="D76" s="324"/>
      <c r="E76" s="324"/>
      <c r="F76" s="324"/>
      <c r="G76" s="369"/>
      <c r="H76" s="369"/>
      <c r="I76" s="369"/>
      <c r="J76" s="369"/>
      <c r="K76" s="369"/>
      <c r="L76" s="369"/>
      <c r="M76" s="324"/>
      <c r="N76" s="324"/>
      <c r="O76" s="324"/>
      <c r="P76" s="324"/>
      <c r="Q76" s="324"/>
      <c r="R76" s="324"/>
      <c r="S76" s="324"/>
      <c r="T76" s="324"/>
      <c r="U76" s="324"/>
      <c r="V76" s="351"/>
      <c r="W76" s="324"/>
      <c r="X76" s="324"/>
      <c r="Y76" s="325"/>
      <c r="Z76" s="325"/>
      <c r="AA76" s="325"/>
      <c r="AB76" s="602" t="str">
        <f xml:space="preserve"> IF(AB73&gt;0,"This cost takes into account a 50 % premium reduction but does not include the 9 % sales tax","")</f>
        <v/>
      </c>
      <c r="AC76" s="32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296"/>
      <c r="BD76" s="296"/>
      <c r="BE76" s="296"/>
      <c r="BF76" s="296"/>
      <c r="BG76" s="296"/>
      <c r="BH76" s="296"/>
      <c r="BI76" s="296"/>
      <c r="BJ76" s="296"/>
      <c r="BK76" s="296"/>
      <c r="BL76" s="296"/>
      <c r="BM76" s="296"/>
      <c r="BN76" s="296"/>
      <c r="BO76" s="296"/>
      <c r="BP76" s="296"/>
      <c r="BQ76" s="296"/>
      <c r="BR76" s="296"/>
      <c r="BS76" s="296"/>
      <c r="BT76" s="296"/>
      <c r="BU76" s="296"/>
      <c r="BV76" s="296"/>
      <c r="BW76" s="296"/>
      <c r="BX76" s="296"/>
      <c r="BY76" s="296"/>
      <c r="BZ76" s="296"/>
      <c r="CA76" s="296"/>
      <c r="CB76" s="296"/>
      <c r="CC76" s="296"/>
      <c r="CD76" s="296"/>
      <c r="CE76" s="296"/>
      <c r="CF76" s="296"/>
      <c r="CG76" s="296"/>
      <c r="CH76" s="296"/>
      <c r="CI76" s="296"/>
      <c r="CJ76" s="296"/>
      <c r="CK76" s="296"/>
      <c r="CL76" s="296"/>
      <c r="CM76" s="296"/>
      <c r="CN76" s="296"/>
      <c r="CO76" s="296"/>
      <c r="CP76" s="296"/>
      <c r="CQ76" s="296"/>
      <c r="CR76" s="296"/>
      <c r="CS76" s="296"/>
      <c r="CT76" s="296"/>
      <c r="CU76" s="296"/>
      <c r="CV76" s="296"/>
      <c r="CW76" s="296"/>
      <c r="CX76" s="296"/>
      <c r="CY76" s="296"/>
      <c r="CZ76" s="296"/>
      <c r="DA76" s="296"/>
      <c r="DB76" s="296"/>
      <c r="DC76" s="296"/>
      <c r="DD76" s="296"/>
      <c r="DE76" s="296"/>
      <c r="DF76" s="296"/>
      <c r="DG76" s="296"/>
      <c r="DH76" s="296"/>
      <c r="DI76" s="296"/>
      <c r="DJ76" s="296"/>
      <c r="DK76" s="296"/>
      <c r="DL76" s="296"/>
      <c r="DM76" s="296"/>
      <c r="DN76" s="296"/>
      <c r="DO76" s="296"/>
      <c r="DP76" s="296"/>
      <c r="DQ76" s="296"/>
      <c r="DR76" s="296"/>
      <c r="DS76" s="296"/>
      <c r="DT76" s="296"/>
      <c r="DU76" s="296"/>
      <c r="DV76" s="296"/>
      <c r="DW76" s="296"/>
      <c r="DX76" s="296"/>
      <c r="DY76" s="296"/>
      <c r="DZ76" s="296"/>
      <c r="EA76" s="296"/>
      <c r="EB76" s="296"/>
      <c r="EC76" s="296"/>
      <c r="ED76" s="296"/>
      <c r="EE76" s="296"/>
      <c r="EF76" s="296"/>
      <c r="EG76" s="296"/>
      <c r="EH76" s="296"/>
      <c r="EI76" s="296"/>
      <c r="EJ76" s="296"/>
      <c r="EK76" s="296"/>
      <c r="EL76" s="296"/>
      <c r="EM76" s="296"/>
      <c r="EN76" s="296"/>
      <c r="EO76" s="296"/>
      <c r="EP76" s="296"/>
      <c r="EQ76" s="296"/>
      <c r="ER76" s="296"/>
      <c r="ES76" s="296"/>
      <c r="ET76" s="296"/>
      <c r="EU76" s="296"/>
      <c r="EV76" s="296"/>
      <c r="EW76" s="296"/>
      <c r="EX76" s="296"/>
      <c r="EY76" s="296"/>
      <c r="EZ76" s="296"/>
      <c r="FA76" s="296"/>
      <c r="FB76" s="296"/>
      <c r="FC76" s="296"/>
      <c r="FD76" s="296"/>
      <c r="FE76" s="296"/>
      <c r="FF76" s="296"/>
      <c r="FG76" s="296"/>
      <c r="FH76" s="296"/>
      <c r="FI76" s="296"/>
      <c r="FJ76" s="296"/>
      <c r="FK76" s="296"/>
      <c r="FL76" s="296"/>
      <c r="FM76" s="296"/>
      <c r="FN76" s="296"/>
      <c r="FO76" s="296"/>
      <c r="FP76" s="296"/>
      <c r="FQ76" s="296"/>
      <c r="FR76" s="296"/>
      <c r="FS76" s="296"/>
      <c r="FT76" s="296"/>
      <c r="FU76" s="296"/>
      <c r="FV76" s="296"/>
      <c r="FW76" s="296"/>
      <c r="FX76" s="296"/>
      <c r="FY76" s="296"/>
      <c r="FZ76" s="296"/>
      <c r="GA76" s="296"/>
      <c r="GB76" s="296"/>
      <c r="GC76" s="296"/>
      <c r="GD76" s="296"/>
      <c r="GE76" s="296"/>
      <c r="GF76" s="296"/>
      <c r="GG76" s="296"/>
      <c r="GH76" s="296"/>
      <c r="GI76" s="296"/>
      <c r="GJ76" s="296"/>
      <c r="GK76" s="296"/>
      <c r="GL76" s="296"/>
      <c r="GM76" s="296"/>
      <c r="GN76" s="296"/>
      <c r="GO76" s="296"/>
      <c r="GP76" s="296"/>
      <c r="GQ76" s="296"/>
      <c r="GR76" s="297"/>
      <c r="GS76" s="297"/>
      <c r="GT76" s="297"/>
      <c r="GU76" s="297"/>
      <c r="GV76" s="297"/>
    </row>
    <row r="77" spans="1:204" ht="15.75" x14ac:dyDescent="0.25">
      <c r="A77" s="321"/>
      <c r="B77" s="324"/>
      <c r="C77" s="324"/>
      <c r="D77" s="324"/>
      <c r="E77" s="324"/>
      <c r="F77" s="328"/>
      <c r="G77" s="411" t="s">
        <v>210</v>
      </c>
      <c r="H77" s="369"/>
      <c r="I77" s="369"/>
      <c r="J77" s="369"/>
      <c r="K77" s="369"/>
      <c r="L77" s="369"/>
      <c r="M77" s="324"/>
      <c r="N77" s="324"/>
      <c r="O77" s="324"/>
      <c r="P77" s="324"/>
      <c r="Q77" s="324"/>
      <c r="R77" s="324"/>
      <c r="S77" s="324"/>
      <c r="T77" s="324"/>
      <c r="U77" s="324"/>
      <c r="V77" s="368"/>
      <c r="W77" s="324"/>
      <c r="X77" s="324"/>
      <c r="Y77" s="325"/>
      <c r="Z77" s="325"/>
      <c r="AA77" s="324"/>
      <c r="AB77" s="324"/>
      <c r="AC77" s="326"/>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c r="BH77" s="297"/>
      <c r="BI77" s="297"/>
      <c r="BJ77" s="297"/>
      <c r="BK77" s="297"/>
      <c r="BL77" s="297"/>
      <c r="BM77" s="297"/>
      <c r="BN77" s="297"/>
      <c r="BO77" s="297"/>
      <c r="BP77" s="297"/>
      <c r="BQ77" s="297"/>
      <c r="BR77" s="297"/>
      <c r="BS77" s="297"/>
      <c r="BT77" s="297"/>
      <c r="BU77" s="297"/>
      <c r="BV77" s="297"/>
      <c r="BW77" s="297"/>
      <c r="BX77" s="297"/>
      <c r="BY77" s="297"/>
      <c r="BZ77" s="297"/>
      <c r="CA77" s="297"/>
      <c r="CB77" s="297"/>
      <c r="CC77" s="297"/>
      <c r="CD77" s="297"/>
      <c r="CE77" s="297"/>
      <c r="CF77" s="297"/>
      <c r="CG77" s="297"/>
      <c r="CH77" s="297"/>
      <c r="CI77" s="297"/>
      <c r="CJ77" s="297"/>
      <c r="CK77" s="297"/>
      <c r="CL77" s="297"/>
      <c r="CM77" s="297"/>
      <c r="CN77" s="297"/>
      <c r="CO77" s="297"/>
      <c r="CP77" s="297"/>
      <c r="CQ77" s="297"/>
      <c r="CR77" s="297"/>
      <c r="CS77" s="297"/>
      <c r="CT77" s="297"/>
      <c r="CU77" s="297"/>
      <c r="CV77" s="297"/>
      <c r="CW77" s="297"/>
      <c r="CX77" s="297"/>
      <c r="CY77" s="297"/>
      <c r="CZ77" s="297"/>
      <c r="DA77" s="297"/>
      <c r="DB77" s="297"/>
      <c r="DC77" s="297"/>
      <c r="DD77" s="297"/>
      <c r="DE77" s="297"/>
      <c r="DF77" s="297"/>
      <c r="DG77" s="297"/>
      <c r="DH77" s="297"/>
      <c r="DI77" s="297"/>
      <c r="DJ77" s="297"/>
      <c r="DK77" s="297"/>
      <c r="DL77" s="297"/>
      <c r="DM77" s="297"/>
      <c r="DN77" s="297"/>
      <c r="DO77" s="297"/>
      <c r="DP77" s="297"/>
      <c r="DQ77" s="297"/>
      <c r="DR77" s="297"/>
      <c r="DS77" s="297"/>
      <c r="DT77" s="297"/>
      <c r="DU77" s="297"/>
      <c r="DV77" s="297"/>
      <c r="DW77" s="297"/>
      <c r="DX77" s="297"/>
      <c r="DY77" s="297"/>
      <c r="DZ77" s="297"/>
      <c r="EA77" s="297"/>
      <c r="EB77" s="297"/>
      <c r="EC77" s="297"/>
      <c r="ED77" s="297"/>
      <c r="EE77" s="297"/>
      <c r="EF77" s="297"/>
      <c r="EG77" s="297"/>
      <c r="EH77" s="297"/>
      <c r="EI77" s="297"/>
      <c r="EJ77" s="297"/>
      <c r="EK77" s="297"/>
      <c r="EL77" s="297"/>
      <c r="EM77" s="297"/>
      <c r="EN77" s="297"/>
      <c r="EO77" s="297"/>
      <c r="EP77" s="297"/>
      <c r="EQ77" s="297"/>
      <c r="ER77" s="297"/>
      <c r="ES77" s="297"/>
      <c r="ET77" s="297"/>
      <c r="EU77" s="297"/>
      <c r="EV77" s="297"/>
      <c r="EW77" s="297"/>
      <c r="EX77" s="297"/>
      <c r="EY77" s="297"/>
      <c r="EZ77" s="297"/>
      <c r="FA77" s="297"/>
      <c r="FB77" s="297"/>
      <c r="FC77" s="297"/>
      <c r="FD77" s="297"/>
      <c r="FE77" s="297"/>
      <c r="FF77" s="297"/>
      <c r="FG77" s="297"/>
      <c r="FH77" s="297"/>
      <c r="FI77" s="297"/>
      <c r="FJ77" s="297"/>
      <c r="FK77" s="297"/>
      <c r="FL77" s="297"/>
      <c r="FM77" s="297"/>
      <c r="FN77" s="297"/>
      <c r="FO77" s="297"/>
      <c r="FP77" s="297"/>
      <c r="FQ77" s="297"/>
      <c r="FR77" s="297"/>
      <c r="FS77" s="297"/>
      <c r="FT77" s="297"/>
      <c r="FU77" s="297"/>
      <c r="FV77" s="297"/>
      <c r="FW77" s="297"/>
      <c r="FX77" s="297"/>
      <c r="FY77" s="297"/>
      <c r="FZ77" s="297"/>
      <c r="GA77" s="297"/>
      <c r="GB77" s="297"/>
      <c r="GC77" s="297"/>
      <c r="GD77" s="297"/>
      <c r="GE77" s="297"/>
      <c r="GF77" s="297"/>
      <c r="GG77" s="297"/>
      <c r="GH77" s="297"/>
      <c r="GI77" s="297"/>
      <c r="GJ77" s="297"/>
      <c r="GK77" s="297"/>
      <c r="GL77" s="297"/>
      <c r="GM77" s="297"/>
      <c r="GN77" s="297"/>
      <c r="GO77" s="297"/>
      <c r="GP77" s="297"/>
      <c r="GQ77" s="297"/>
      <c r="GR77" s="297"/>
      <c r="GS77" s="297"/>
      <c r="GT77" s="297"/>
      <c r="GU77" s="297"/>
      <c r="GV77" s="297"/>
    </row>
    <row r="78" spans="1:204" ht="3.75" customHeight="1" x14ac:dyDescent="0.25">
      <c r="A78" s="298"/>
      <c r="B78" s="354"/>
      <c r="C78" s="354"/>
      <c r="D78" s="354"/>
      <c r="E78" s="354"/>
      <c r="F78" s="354"/>
      <c r="G78" s="354"/>
      <c r="H78" s="354"/>
      <c r="I78" s="354"/>
      <c r="J78" s="354"/>
      <c r="K78" s="354"/>
      <c r="L78" s="354"/>
      <c r="M78" s="354"/>
      <c r="N78" s="354"/>
      <c r="O78" s="354"/>
      <c r="P78" s="354"/>
      <c r="Q78" s="354"/>
      <c r="R78" s="300"/>
      <c r="S78" s="300"/>
      <c r="T78" s="300"/>
      <c r="U78" s="300"/>
      <c r="V78" s="300"/>
      <c r="W78" s="300"/>
      <c r="X78" s="300"/>
      <c r="Y78" s="338"/>
      <c r="Z78" s="338"/>
      <c r="AA78" s="338"/>
      <c r="AB78" s="338"/>
      <c r="AC78" s="301"/>
      <c r="AD78" s="296"/>
      <c r="AE78" s="296"/>
      <c r="AF78" s="296"/>
      <c r="AG78" s="296"/>
      <c r="AH78" s="296"/>
      <c r="AI78" s="296"/>
      <c r="AJ78" s="296"/>
      <c r="AK78" s="296"/>
      <c r="AL78" s="296"/>
      <c r="AM78" s="296"/>
      <c r="AN78" s="296"/>
      <c r="AO78" s="296"/>
      <c r="AP78" s="296"/>
      <c r="AQ78" s="296"/>
      <c r="AR78" s="296"/>
      <c r="AS78" s="296"/>
      <c r="AT78" s="296"/>
      <c r="AU78" s="296"/>
      <c r="AV78" s="296"/>
      <c r="AW78" s="296"/>
      <c r="AX78" s="296"/>
      <c r="AY78" s="296"/>
      <c r="AZ78" s="296"/>
      <c r="BA78" s="296"/>
      <c r="BB78" s="296"/>
      <c r="BC78" s="296"/>
      <c r="BD78" s="296"/>
      <c r="BE78" s="296"/>
      <c r="BF78" s="296"/>
      <c r="BG78" s="296"/>
      <c r="BH78" s="296"/>
      <c r="BI78" s="296"/>
      <c r="BJ78" s="296"/>
      <c r="BK78" s="296"/>
      <c r="BL78" s="296"/>
      <c r="BM78" s="296"/>
      <c r="BN78" s="296"/>
      <c r="BO78" s="296"/>
      <c r="BP78" s="296"/>
      <c r="BQ78" s="296"/>
      <c r="BR78" s="296"/>
      <c r="BS78" s="296"/>
      <c r="BT78" s="296"/>
      <c r="BU78" s="296"/>
      <c r="BV78" s="296"/>
      <c r="BW78" s="296"/>
      <c r="BX78" s="296"/>
      <c r="BY78" s="296"/>
      <c r="BZ78" s="296"/>
      <c r="CA78" s="296"/>
      <c r="CB78" s="296"/>
      <c r="CC78" s="296"/>
      <c r="CD78" s="296"/>
      <c r="CE78" s="296"/>
      <c r="CF78" s="296"/>
      <c r="CG78" s="296"/>
      <c r="CH78" s="296"/>
      <c r="CI78" s="296"/>
      <c r="CJ78" s="296"/>
      <c r="CK78" s="296"/>
      <c r="CL78" s="296"/>
      <c r="CM78" s="296"/>
      <c r="CN78" s="296"/>
      <c r="CO78" s="296"/>
      <c r="CP78" s="296"/>
      <c r="CQ78" s="296"/>
      <c r="CR78" s="296"/>
      <c r="CS78" s="296"/>
      <c r="CT78" s="296"/>
      <c r="CU78" s="296"/>
      <c r="CV78" s="296"/>
      <c r="CW78" s="296"/>
      <c r="CX78" s="296"/>
      <c r="CY78" s="296"/>
      <c r="CZ78" s="296"/>
      <c r="DA78" s="296"/>
      <c r="DB78" s="296"/>
      <c r="DC78" s="296"/>
      <c r="DD78" s="296"/>
      <c r="DE78" s="296"/>
      <c r="DF78" s="296"/>
      <c r="DG78" s="296"/>
      <c r="DH78" s="296"/>
      <c r="DI78" s="296"/>
      <c r="DJ78" s="296"/>
      <c r="DK78" s="296"/>
      <c r="DL78" s="296"/>
      <c r="DM78" s="296"/>
      <c r="DN78" s="296"/>
      <c r="DO78" s="296"/>
      <c r="DP78" s="296"/>
      <c r="DQ78" s="296"/>
      <c r="DR78" s="296"/>
      <c r="DS78" s="296"/>
      <c r="DT78" s="296"/>
      <c r="DU78" s="296"/>
      <c r="DV78" s="296"/>
      <c r="DW78" s="296"/>
      <c r="DX78" s="296"/>
      <c r="DY78" s="296"/>
      <c r="DZ78" s="296"/>
      <c r="EA78" s="296"/>
      <c r="EB78" s="296"/>
      <c r="EC78" s="296"/>
      <c r="ED78" s="296"/>
      <c r="EE78" s="296"/>
      <c r="EF78" s="296"/>
      <c r="EG78" s="296"/>
      <c r="EH78" s="296"/>
      <c r="EI78" s="296"/>
      <c r="EJ78" s="296"/>
      <c r="EK78" s="296"/>
      <c r="EL78" s="296"/>
      <c r="EM78" s="296"/>
      <c r="EN78" s="296"/>
      <c r="EO78" s="296"/>
      <c r="EP78" s="296"/>
      <c r="EQ78" s="296"/>
      <c r="ER78" s="296"/>
      <c r="ES78" s="296"/>
      <c r="ET78" s="296"/>
      <c r="EU78" s="296"/>
      <c r="EV78" s="296"/>
      <c r="EW78" s="296"/>
      <c r="EX78" s="296"/>
      <c r="EY78" s="296"/>
      <c r="EZ78" s="296"/>
      <c r="FA78" s="296"/>
      <c r="FB78" s="296"/>
      <c r="FC78" s="296"/>
      <c r="FD78" s="296"/>
      <c r="FE78" s="296"/>
      <c r="FF78" s="296"/>
      <c r="FG78" s="296"/>
      <c r="FH78" s="296"/>
      <c r="FI78" s="296"/>
      <c r="FJ78" s="296"/>
      <c r="FK78" s="296"/>
      <c r="FL78" s="296"/>
      <c r="FM78" s="296"/>
      <c r="FN78" s="296"/>
      <c r="FO78" s="296"/>
      <c r="FP78" s="296"/>
      <c r="FQ78" s="296"/>
      <c r="FR78" s="296"/>
      <c r="FS78" s="296"/>
      <c r="FT78" s="296"/>
      <c r="FU78" s="296"/>
      <c r="FV78" s="296"/>
      <c r="FW78" s="296"/>
      <c r="FX78" s="296"/>
      <c r="FY78" s="296"/>
      <c r="FZ78" s="296"/>
      <c r="GA78" s="296"/>
      <c r="GB78" s="296"/>
      <c r="GC78" s="296"/>
      <c r="GD78" s="296"/>
      <c r="GE78" s="296"/>
      <c r="GF78" s="296"/>
      <c r="GG78" s="296"/>
      <c r="GH78" s="296"/>
      <c r="GI78" s="296"/>
      <c r="GJ78" s="296"/>
      <c r="GK78" s="296"/>
      <c r="GL78" s="296"/>
      <c r="GM78" s="296"/>
      <c r="GN78" s="296"/>
      <c r="GO78" s="296"/>
      <c r="GP78" s="296"/>
      <c r="GQ78" s="296"/>
      <c r="GR78" s="297"/>
      <c r="GS78" s="297"/>
      <c r="GT78" s="297"/>
      <c r="GU78" s="297"/>
      <c r="GV78" s="297"/>
    </row>
    <row r="79" spans="1:204" ht="21.75" thickBot="1" x14ac:dyDescent="0.4">
      <c r="A79" s="302"/>
      <c r="B79" s="400" t="s">
        <v>188</v>
      </c>
      <c r="C79" s="339"/>
      <c r="D79" s="303"/>
      <c r="E79" s="303"/>
      <c r="F79" s="303"/>
      <c r="G79" s="303"/>
      <c r="H79" s="303"/>
      <c r="I79" s="303"/>
      <c r="J79" s="303"/>
      <c r="K79" s="303"/>
      <c r="L79" s="303"/>
      <c r="M79" s="303"/>
      <c r="N79" s="303"/>
      <c r="O79" s="303"/>
      <c r="P79" s="303"/>
      <c r="Q79" s="303"/>
      <c r="R79" s="343"/>
      <c r="S79" s="303"/>
      <c r="T79" s="303"/>
      <c r="U79" s="303"/>
      <c r="V79" s="303"/>
      <c r="W79" s="303"/>
      <c r="X79" s="303"/>
      <c r="Y79" s="311"/>
      <c r="Z79" s="311"/>
      <c r="AA79" s="311"/>
      <c r="AB79" s="311"/>
      <c r="AC79" s="306"/>
      <c r="AD79" s="296"/>
      <c r="AE79" s="296"/>
      <c r="AF79" s="296"/>
      <c r="AG79" s="296"/>
      <c r="AH79" s="296"/>
      <c r="AI79" s="296"/>
      <c r="AJ79" s="296"/>
      <c r="AK79" s="296"/>
      <c r="AL79" s="296"/>
      <c r="AM79" s="296"/>
      <c r="AN79" s="296"/>
      <c r="AO79" s="296"/>
      <c r="AP79" s="296"/>
      <c r="AQ79" s="296"/>
      <c r="AR79" s="296"/>
      <c r="AS79" s="296"/>
      <c r="AT79" s="296"/>
      <c r="AU79" s="296"/>
      <c r="AV79" s="296"/>
      <c r="AW79" s="296"/>
      <c r="AX79" s="296"/>
      <c r="AY79" s="296"/>
      <c r="AZ79" s="296"/>
      <c r="BA79" s="296"/>
      <c r="BB79" s="296"/>
      <c r="BC79" s="296"/>
      <c r="BD79" s="296"/>
      <c r="BE79" s="296"/>
      <c r="BF79" s="296"/>
      <c r="BG79" s="296"/>
      <c r="BH79" s="296"/>
      <c r="BI79" s="296"/>
      <c r="BJ79" s="296"/>
      <c r="BK79" s="296"/>
      <c r="BL79" s="296"/>
      <c r="BM79" s="296"/>
      <c r="BN79" s="296"/>
      <c r="BO79" s="296"/>
      <c r="BP79" s="296"/>
      <c r="BQ79" s="296"/>
      <c r="BR79" s="296"/>
      <c r="BS79" s="296"/>
      <c r="BT79" s="296"/>
      <c r="BU79" s="296"/>
      <c r="BV79" s="296"/>
      <c r="BW79" s="296"/>
      <c r="BX79" s="296"/>
      <c r="BY79" s="296"/>
      <c r="BZ79" s="296"/>
      <c r="CA79" s="296"/>
      <c r="CB79" s="296"/>
      <c r="CC79" s="296"/>
      <c r="CD79" s="296"/>
      <c r="CE79" s="296"/>
      <c r="CF79" s="296"/>
      <c r="CG79" s="296"/>
      <c r="CH79" s="296"/>
      <c r="CI79" s="296"/>
      <c r="CJ79" s="296"/>
      <c r="CK79" s="296"/>
      <c r="CL79" s="296"/>
      <c r="CM79" s="296"/>
      <c r="CN79" s="296"/>
      <c r="CO79" s="296"/>
      <c r="CP79" s="296"/>
      <c r="CQ79" s="296"/>
      <c r="CR79" s="296"/>
      <c r="CS79" s="296"/>
      <c r="CT79" s="296"/>
      <c r="CU79" s="296"/>
      <c r="CV79" s="296"/>
      <c r="CW79" s="296"/>
      <c r="CX79" s="296"/>
      <c r="CY79" s="296"/>
      <c r="CZ79" s="296"/>
      <c r="DA79" s="296"/>
      <c r="DB79" s="296"/>
      <c r="DC79" s="296"/>
      <c r="DD79" s="296"/>
      <c r="DE79" s="296"/>
      <c r="DF79" s="296"/>
      <c r="DG79" s="296"/>
      <c r="DH79" s="296"/>
      <c r="DI79" s="296"/>
      <c r="DJ79" s="296"/>
      <c r="DK79" s="296"/>
      <c r="DL79" s="296"/>
      <c r="DM79" s="296"/>
      <c r="DN79" s="296"/>
      <c r="DO79" s="296"/>
      <c r="DP79" s="296"/>
      <c r="DQ79" s="296"/>
      <c r="DR79" s="296"/>
      <c r="DS79" s="296"/>
      <c r="DT79" s="296"/>
      <c r="DU79" s="296"/>
      <c r="DV79" s="296"/>
      <c r="DW79" s="296"/>
      <c r="DX79" s="296"/>
      <c r="DY79" s="296"/>
      <c r="DZ79" s="296"/>
      <c r="EA79" s="296"/>
      <c r="EB79" s="296"/>
      <c r="EC79" s="296"/>
      <c r="ED79" s="296"/>
      <c r="EE79" s="296"/>
      <c r="EF79" s="296"/>
      <c r="EG79" s="296"/>
      <c r="EH79" s="296"/>
      <c r="EI79" s="296"/>
      <c r="EJ79" s="296"/>
      <c r="EK79" s="296"/>
      <c r="EL79" s="296"/>
      <c r="EM79" s="296"/>
      <c r="EN79" s="296"/>
      <c r="EO79" s="296"/>
      <c r="EP79" s="296"/>
      <c r="EQ79" s="296"/>
      <c r="ER79" s="296"/>
      <c r="ES79" s="296"/>
      <c r="ET79" s="296"/>
      <c r="EU79" s="296"/>
      <c r="EV79" s="296"/>
      <c r="EW79" s="296"/>
      <c r="EX79" s="296"/>
      <c r="EY79" s="296"/>
      <c r="EZ79" s="296"/>
      <c r="FA79" s="296"/>
      <c r="FB79" s="296"/>
      <c r="FC79" s="296"/>
      <c r="FD79" s="296"/>
      <c r="FE79" s="296"/>
      <c r="FF79" s="296"/>
      <c r="FG79" s="296"/>
      <c r="FH79" s="296"/>
      <c r="FI79" s="296"/>
      <c r="FJ79" s="296"/>
      <c r="FK79" s="296"/>
      <c r="FL79" s="296"/>
      <c r="FM79" s="296"/>
      <c r="FN79" s="296"/>
      <c r="FO79" s="296"/>
      <c r="FP79" s="296"/>
      <c r="FQ79" s="296"/>
      <c r="FR79" s="296"/>
      <c r="FS79" s="296"/>
      <c r="FT79" s="296"/>
      <c r="FU79" s="296"/>
      <c r="FV79" s="296"/>
      <c r="FW79" s="296"/>
      <c r="FX79" s="296"/>
      <c r="FY79" s="296"/>
      <c r="FZ79" s="296"/>
      <c r="GA79" s="296"/>
      <c r="GB79" s="296"/>
      <c r="GC79" s="296"/>
      <c r="GD79" s="296"/>
      <c r="GE79" s="296"/>
      <c r="GF79" s="296"/>
      <c r="GG79" s="296"/>
      <c r="GH79" s="296"/>
      <c r="GI79" s="296"/>
      <c r="GJ79" s="296"/>
      <c r="GK79" s="296"/>
      <c r="GL79" s="296"/>
      <c r="GM79" s="296"/>
      <c r="GN79" s="296"/>
      <c r="GO79" s="296"/>
      <c r="GP79" s="296"/>
      <c r="GQ79" s="296"/>
      <c r="GR79" s="297"/>
      <c r="GS79" s="297"/>
      <c r="GT79" s="297"/>
      <c r="GU79" s="297"/>
      <c r="GV79" s="297"/>
    </row>
    <row r="80" spans="1:204" ht="21.75" customHeight="1" thickBot="1" x14ac:dyDescent="0.4">
      <c r="A80" s="302"/>
      <c r="B80" s="403" t="s">
        <v>189</v>
      </c>
      <c r="C80" s="307"/>
      <c r="D80" s="303"/>
      <c r="E80" s="303"/>
      <c r="F80" s="303"/>
      <c r="G80" s="303"/>
      <c r="H80" s="303"/>
      <c r="I80" s="303"/>
      <c r="J80" s="303"/>
      <c r="K80" s="303"/>
      <c r="L80" s="303"/>
      <c r="M80" s="303"/>
      <c r="N80" s="303"/>
      <c r="O80" s="451"/>
      <c r="P80" s="451"/>
      <c r="Q80" s="451"/>
      <c r="R80" s="451"/>
      <c r="S80" s="451"/>
      <c r="T80" s="450"/>
      <c r="U80" s="451" t="s">
        <v>190</v>
      </c>
      <c r="V80" s="513">
        <f>'Taux anglais'!R50</f>
        <v>0</v>
      </c>
      <c r="W80" s="303"/>
      <c r="X80" s="406" t="s">
        <v>191</v>
      </c>
      <c r="Y80" s="421">
        <f>IF(AND('Taux anglais'!V45&gt;0,'Taux anglais'!W48&gt;0),0,'Taux anglais'!V45+'Taux anglais'!W48)</f>
        <v>0</v>
      </c>
      <c r="Z80" s="370"/>
      <c r="AA80" s="311"/>
      <c r="AB80" s="311"/>
      <c r="AC80" s="306"/>
      <c r="AD80" s="296"/>
      <c r="AE80" s="296"/>
      <c r="AF80" s="296"/>
      <c r="AG80" s="296"/>
      <c r="AH80" s="296"/>
      <c r="AI80" s="296"/>
      <c r="AJ80" s="296"/>
      <c r="AK80" s="296"/>
      <c r="AL80" s="296"/>
      <c r="AM80" s="296"/>
      <c r="AN80" s="296"/>
      <c r="AO80" s="296"/>
      <c r="AP80" s="296"/>
      <c r="AQ80" s="296"/>
      <c r="AR80" s="296"/>
      <c r="AS80" s="296"/>
      <c r="AT80" s="296"/>
      <c r="AU80" s="296"/>
      <c r="AV80" s="296"/>
      <c r="AW80" s="296"/>
      <c r="AX80" s="296"/>
      <c r="AY80" s="296"/>
      <c r="AZ80" s="296"/>
      <c r="BA80" s="296"/>
      <c r="BB80" s="296"/>
      <c r="BC80" s="296"/>
      <c r="BD80" s="296"/>
      <c r="BE80" s="296"/>
      <c r="BF80" s="296"/>
      <c r="BG80" s="296"/>
      <c r="BH80" s="296"/>
      <c r="BI80" s="296"/>
      <c r="BJ80" s="296"/>
      <c r="BK80" s="296"/>
      <c r="BL80" s="296"/>
      <c r="BM80" s="296"/>
      <c r="BN80" s="296"/>
      <c r="BO80" s="296"/>
      <c r="BP80" s="296"/>
      <c r="BQ80" s="296"/>
      <c r="BR80" s="296"/>
      <c r="BS80" s="296"/>
      <c r="BT80" s="296"/>
      <c r="BU80" s="296"/>
      <c r="BV80" s="296"/>
      <c r="BW80" s="296"/>
      <c r="BX80" s="296"/>
      <c r="BY80" s="296"/>
      <c r="BZ80" s="296"/>
      <c r="CA80" s="296"/>
      <c r="CB80" s="296"/>
      <c r="CC80" s="296"/>
      <c r="CD80" s="296"/>
      <c r="CE80" s="296"/>
      <c r="CF80" s="296"/>
      <c r="CG80" s="296"/>
      <c r="CH80" s="296"/>
      <c r="CI80" s="296"/>
      <c r="CJ80" s="296"/>
      <c r="CK80" s="296"/>
      <c r="CL80" s="296"/>
      <c r="CM80" s="296"/>
      <c r="CN80" s="296"/>
      <c r="CO80" s="296"/>
      <c r="CP80" s="296"/>
      <c r="CQ80" s="296"/>
      <c r="CR80" s="296"/>
      <c r="CS80" s="296"/>
      <c r="CT80" s="296"/>
      <c r="CU80" s="296"/>
      <c r="CV80" s="296"/>
      <c r="CW80" s="296"/>
      <c r="CX80" s="296"/>
      <c r="CY80" s="296"/>
      <c r="CZ80" s="296"/>
      <c r="DA80" s="296"/>
      <c r="DB80" s="296"/>
      <c r="DC80" s="296"/>
      <c r="DD80" s="296"/>
      <c r="DE80" s="296"/>
      <c r="DF80" s="296"/>
      <c r="DG80" s="296"/>
      <c r="DH80" s="296"/>
      <c r="DI80" s="296"/>
      <c r="DJ80" s="296"/>
      <c r="DK80" s="296"/>
      <c r="DL80" s="296"/>
      <c r="DM80" s="296"/>
      <c r="DN80" s="296"/>
      <c r="DO80" s="296"/>
      <c r="DP80" s="296"/>
      <c r="DQ80" s="296"/>
      <c r="DR80" s="296"/>
      <c r="DS80" s="296"/>
      <c r="DT80" s="296"/>
      <c r="DU80" s="296"/>
      <c r="DV80" s="296"/>
      <c r="DW80" s="296"/>
      <c r="DX80" s="296"/>
      <c r="DY80" s="296"/>
      <c r="DZ80" s="296"/>
      <c r="EA80" s="296"/>
      <c r="EB80" s="296"/>
      <c r="EC80" s="296"/>
      <c r="ED80" s="296"/>
      <c r="EE80" s="296"/>
      <c r="EF80" s="296"/>
      <c r="EG80" s="296"/>
      <c r="EH80" s="296"/>
      <c r="EI80" s="296"/>
      <c r="EJ80" s="296"/>
      <c r="EK80" s="296"/>
      <c r="EL80" s="296"/>
      <c r="EM80" s="296"/>
      <c r="EN80" s="296"/>
      <c r="EO80" s="296"/>
      <c r="EP80" s="296"/>
      <c r="EQ80" s="296"/>
      <c r="ER80" s="296"/>
      <c r="ES80" s="296"/>
      <c r="ET80" s="296"/>
      <c r="EU80" s="296"/>
      <c r="EV80" s="296"/>
      <c r="EW80" s="296"/>
      <c r="EX80" s="296"/>
      <c r="EY80" s="296"/>
      <c r="EZ80" s="296"/>
      <c r="FA80" s="296"/>
      <c r="FB80" s="296"/>
      <c r="FC80" s="296"/>
      <c r="FD80" s="296"/>
      <c r="FE80" s="296"/>
      <c r="FF80" s="296"/>
      <c r="FG80" s="296"/>
      <c r="FH80" s="296"/>
      <c r="FI80" s="296"/>
      <c r="FJ80" s="296"/>
      <c r="FK80" s="296"/>
      <c r="FL80" s="296"/>
      <c r="FM80" s="296"/>
      <c r="FN80" s="296"/>
      <c r="FO80" s="296"/>
      <c r="FP80" s="296"/>
      <c r="FQ80" s="296"/>
      <c r="FR80" s="296"/>
      <c r="FS80" s="296"/>
      <c r="FT80" s="296"/>
      <c r="FU80" s="296"/>
      <c r="FV80" s="296"/>
      <c r="FW80" s="296"/>
      <c r="FX80" s="296"/>
      <c r="FY80" s="296"/>
      <c r="FZ80" s="296"/>
      <c r="GA80" s="296"/>
      <c r="GB80" s="296"/>
      <c r="GC80" s="296"/>
      <c r="GD80" s="296"/>
      <c r="GE80" s="296"/>
      <c r="GF80" s="296"/>
      <c r="GG80" s="296"/>
      <c r="GH80" s="296"/>
      <c r="GI80" s="296"/>
      <c r="GJ80" s="296"/>
      <c r="GK80" s="296"/>
      <c r="GL80" s="296"/>
      <c r="GM80" s="296"/>
      <c r="GN80" s="296"/>
      <c r="GO80" s="296"/>
      <c r="GP80" s="296"/>
      <c r="GQ80" s="296"/>
      <c r="GR80" s="297"/>
      <c r="GS80" s="297"/>
      <c r="GT80" s="297"/>
      <c r="GU80" s="297"/>
      <c r="GV80" s="297"/>
    </row>
    <row r="81" spans="1:204" ht="21" x14ac:dyDescent="0.35">
      <c r="A81" s="302"/>
      <c r="B81" s="307"/>
      <c r="C81" s="307"/>
      <c r="D81" s="303"/>
      <c r="E81" s="303"/>
      <c r="F81" s="303"/>
      <c r="G81" s="303"/>
      <c r="H81" s="303"/>
      <c r="I81" s="303"/>
      <c r="J81" s="303"/>
      <c r="K81" s="303"/>
      <c r="L81" s="303"/>
      <c r="M81" s="303"/>
      <c r="N81" s="303"/>
      <c r="O81" s="371"/>
      <c r="P81" s="371"/>
      <c r="Q81" s="371"/>
      <c r="R81" s="371"/>
      <c r="S81" s="371"/>
      <c r="T81" s="371"/>
      <c r="U81" s="363"/>
      <c r="V81" s="303"/>
      <c r="W81" s="303"/>
      <c r="X81" s="360"/>
      <c r="Y81" s="370"/>
      <c r="Z81" s="370"/>
      <c r="AA81" s="311"/>
      <c r="AB81" s="311"/>
      <c r="AC81" s="306"/>
      <c r="AD81" s="296"/>
      <c r="AE81" s="296"/>
      <c r="AF81" s="296"/>
      <c r="AG81" s="296"/>
      <c r="AH81" s="296"/>
      <c r="AI81" s="296"/>
      <c r="AJ81" s="296"/>
      <c r="AK81" s="296"/>
      <c r="AL81" s="296"/>
      <c r="AM81" s="296"/>
      <c r="AN81" s="296"/>
      <c r="AO81" s="296"/>
      <c r="AP81" s="296"/>
      <c r="AQ81" s="296"/>
      <c r="AR81" s="296"/>
      <c r="AS81" s="296"/>
      <c r="AT81" s="296"/>
      <c r="AU81" s="296"/>
      <c r="AV81" s="296"/>
      <c r="AW81" s="296"/>
      <c r="AX81" s="296"/>
      <c r="AY81" s="296"/>
      <c r="AZ81" s="296"/>
      <c r="BA81" s="296"/>
      <c r="BB81" s="296"/>
      <c r="BC81" s="296"/>
      <c r="BD81" s="296"/>
      <c r="BE81" s="296"/>
      <c r="BF81" s="296"/>
      <c r="BG81" s="296"/>
      <c r="BH81" s="296"/>
      <c r="BI81" s="296"/>
      <c r="BJ81" s="296"/>
      <c r="BK81" s="296"/>
      <c r="BL81" s="296"/>
      <c r="BM81" s="296"/>
      <c r="BN81" s="296"/>
      <c r="BO81" s="296"/>
      <c r="BP81" s="296"/>
      <c r="BQ81" s="296"/>
      <c r="BR81" s="296"/>
      <c r="BS81" s="296"/>
      <c r="BT81" s="296"/>
      <c r="BU81" s="296"/>
      <c r="BV81" s="296"/>
      <c r="BW81" s="296"/>
      <c r="BX81" s="296"/>
      <c r="BY81" s="296"/>
      <c r="BZ81" s="296"/>
      <c r="CA81" s="296"/>
      <c r="CB81" s="296"/>
      <c r="CC81" s="296"/>
      <c r="CD81" s="296"/>
      <c r="CE81" s="296"/>
      <c r="CF81" s="296"/>
      <c r="CG81" s="296"/>
      <c r="CH81" s="296"/>
      <c r="CI81" s="296"/>
      <c r="CJ81" s="296"/>
      <c r="CK81" s="296"/>
      <c r="CL81" s="296"/>
      <c r="CM81" s="296"/>
      <c r="CN81" s="296"/>
      <c r="CO81" s="296"/>
      <c r="CP81" s="296"/>
      <c r="CQ81" s="296"/>
      <c r="CR81" s="296"/>
      <c r="CS81" s="296"/>
      <c r="CT81" s="296"/>
      <c r="CU81" s="296"/>
      <c r="CV81" s="296"/>
      <c r="CW81" s="296"/>
      <c r="CX81" s="296"/>
      <c r="CY81" s="296"/>
      <c r="CZ81" s="296"/>
      <c r="DA81" s="296"/>
      <c r="DB81" s="296"/>
      <c r="DC81" s="296"/>
      <c r="DD81" s="296"/>
      <c r="DE81" s="296"/>
      <c r="DF81" s="296"/>
      <c r="DG81" s="296"/>
      <c r="DH81" s="296"/>
      <c r="DI81" s="296"/>
      <c r="DJ81" s="296"/>
      <c r="DK81" s="296"/>
      <c r="DL81" s="296"/>
      <c r="DM81" s="296"/>
      <c r="DN81" s="296"/>
      <c r="DO81" s="296"/>
      <c r="DP81" s="296"/>
      <c r="DQ81" s="296"/>
      <c r="DR81" s="296"/>
      <c r="DS81" s="296"/>
      <c r="DT81" s="296"/>
      <c r="DU81" s="296"/>
      <c r="DV81" s="296"/>
      <c r="DW81" s="296"/>
      <c r="DX81" s="296"/>
      <c r="DY81" s="296"/>
      <c r="DZ81" s="296"/>
      <c r="EA81" s="296"/>
      <c r="EB81" s="296"/>
      <c r="EC81" s="296"/>
      <c r="ED81" s="296"/>
      <c r="EE81" s="296"/>
      <c r="EF81" s="296"/>
      <c r="EG81" s="296"/>
      <c r="EH81" s="296"/>
      <c r="EI81" s="296"/>
      <c r="EJ81" s="296"/>
      <c r="EK81" s="296"/>
      <c r="EL81" s="296"/>
      <c r="EM81" s="296"/>
      <c r="EN81" s="296"/>
      <c r="EO81" s="296"/>
      <c r="EP81" s="296"/>
      <c r="EQ81" s="296"/>
      <c r="ER81" s="296"/>
      <c r="ES81" s="296"/>
      <c r="ET81" s="296"/>
      <c r="EU81" s="296"/>
      <c r="EV81" s="296"/>
      <c r="EW81" s="296"/>
      <c r="EX81" s="296"/>
      <c r="EY81" s="296"/>
      <c r="EZ81" s="296"/>
      <c r="FA81" s="296"/>
      <c r="FB81" s="296"/>
      <c r="FC81" s="296"/>
      <c r="FD81" s="296"/>
      <c r="FE81" s="296"/>
      <c r="FF81" s="296"/>
      <c r="FG81" s="296"/>
      <c r="FH81" s="296"/>
      <c r="FI81" s="296"/>
      <c r="FJ81" s="296"/>
      <c r="FK81" s="296"/>
      <c r="FL81" s="296"/>
      <c r="FM81" s="296"/>
      <c r="FN81" s="296"/>
      <c r="FO81" s="296"/>
      <c r="FP81" s="296"/>
      <c r="FQ81" s="296"/>
      <c r="FR81" s="296"/>
      <c r="FS81" s="296"/>
      <c r="FT81" s="296"/>
      <c r="FU81" s="296"/>
      <c r="FV81" s="296"/>
      <c r="FW81" s="296"/>
      <c r="FX81" s="296"/>
      <c r="FY81" s="296"/>
      <c r="FZ81" s="296"/>
      <c r="GA81" s="296"/>
      <c r="GB81" s="296"/>
      <c r="GC81" s="296"/>
      <c r="GD81" s="296"/>
      <c r="GE81" s="296"/>
      <c r="GF81" s="296"/>
      <c r="GG81" s="296"/>
      <c r="GH81" s="296"/>
      <c r="GI81" s="296"/>
      <c r="GJ81" s="296"/>
      <c r="GK81" s="296"/>
      <c r="GL81" s="296"/>
      <c r="GM81" s="296"/>
      <c r="GN81" s="296"/>
      <c r="GO81" s="296"/>
      <c r="GP81" s="296"/>
      <c r="GQ81" s="296"/>
      <c r="GR81" s="297"/>
      <c r="GS81" s="297"/>
      <c r="GT81" s="297"/>
      <c r="GU81" s="297"/>
      <c r="GV81" s="297"/>
    </row>
    <row r="82" spans="1:204" ht="15.75" thickBot="1" x14ac:dyDescent="0.3">
      <c r="A82" s="302"/>
      <c r="B82" s="682" t="s">
        <v>192</v>
      </c>
      <c r="C82" s="682"/>
      <c r="D82" s="682"/>
      <c r="E82" s="682"/>
      <c r="F82" s="682"/>
      <c r="G82" s="682"/>
      <c r="H82" s="682"/>
      <c r="I82" s="303" t="s">
        <v>193</v>
      </c>
      <c r="J82" s="303"/>
      <c r="K82" s="303"/>
      <c r="L82" s="303"/>
      <c r="M82" s="303"/>
      <c r="N82" s="303"/>
      <c r="O82" s="303"/>
      <c r="P82" s="303"/>
      <c r="Q82" s="303"/>
      <c r="R82" s="713" t="s">
        <v>194</v>
      </c>
      <c r="S82" s="713"/>
      <c r="T82" s="713"/>
      <c r="U82" s="713"/>
      <c r="V82" s="713"/>
      <c r="W82" s="713"/>
      <c r="X82" s="713"/>
      <c r="Y82" s="311"/>
      <c r="Z82" s="311"/>
      <c r="AA82" s="311"/>
      <c r="AB82" s="311"/>
      <c r="AC82" s="306"/>
      <c r="AD82" s="296"/>
      <c r="AE82" s="296"/>
      <c r="AF82" s="296"/>
      <c r="AG82" s="296"/>
      <c r="AH82" s="296"/>
      <c r="AI82" s="296"/>
      <c r="AJ82" s="296"/>
      <c r="AK82" s="296"/>
      <c r="AL82" s="296"/>
      <c r="AM82" s="296"/>
      <c r="AN82" s="296"/>
      <c r="AO82" s="296"/>
      <c r="AP82" s="296"/>
      <c r="AQ82" s="296"/>
      <c r="AR82" s="296"/>
      <c r="AS82" s="296"/>
      <c r="AT82" s="296"/>
      <c r="AU82" s="296"/>
      <c r="AV82" s="296"/>
      <c r="AW82" s="296"/>
      <c r="AX82" s="296"/>
      <c r="AY82" s="296"/>
      <c r="AZ82" s="296"/>
      <c r="BA82" s="296"/>
      <c r="BB82" s="296"/>
      <c r="BC82" s="296"/>
      <c r="BD82" s="296"/>
      <c r="BE82" s="296"/>
      <c r="BF82" s="296"/>
      <c r="BG82" s="296"/>
      <c r="BH82" s="296"/>
      <c r="BI82" s="296"/>
      <c r="BJ82" s="296"/>
      <c r="BK82" s="296"/>
      <c r="BL82" s="296"/>
      <c r="BM82" s="296"/>
      <c r="BN82" s="296"/>
      <c r="BO82" s="296"/>
      <c r="BP82" s="296"/>
      <c r="BQ82" s="296"/>
      <c r="BR82" s="296"/>
      <c r="BS82" s="296"/>
      <c r="BT82" s="296"/>
      <c r="BU82" s="296"/>
      <c r="BV82" s="296"/>
      <c r="BW82" s="296"/>
      <c r="BX82" s="296"/>
      <c r="BY82" s="296"/>
      <c r="BZ82" s="296"/>
      <c r="CA82" s="296"/>
      <c r="CB82" s="296"/>
      <c r="CC82" s="296"/>
      <c r="CD82" s="296"/>
      <c r="CE82" s="296"/>
      <c r="CF82" s="296"/>
      <c r="CG82" s="296"/>
      <c r="CH82" s="296"/>
      <c r="CI82" s="296"/>
      <c r="CJ82" s="296"/>
      <c r="CK82" s="296"/>
      <c r="CL82" s="296"/>
      <c r="CM82" s="296"/>
      <c r="CN82" s="296"/>
      <c r="CO82" s="296"/>
      <c r="CP82" s="296"/>
      <c r="CQ82" s="296"/>
      <c r="CR82" s="296"/>
      <c r="CS82" s="296"/>
      <c r="CT82" s="296"/>
      <c r="CU82" s="296"/>
      <c r="CV82" s="296"/>
      <c r="CW82" s="296"/>
      <c r="CX82" s="296"/>
      <c r="CY82" s="296"/>
      <c r="CZ82" s="296"/>
      <c r="DA82" s="296"/>
      <c r="DB82" s="296"/>
      <c r="DC82" s="296"/>
      <c r="DD82" s="296"/>
      <c r="DE82" s="296"/>
      <c r="DF82" s="296"/>
      <c r="DG82" s="296"/>
      <c r="DH82" s="296"/>
      <c r="DI82" s="296"/>
      <c r="DJ82" s="296"/>
      <c r="DK82" s="296"/>
      <c r="DL82" s="296"/>
      <c r="DM82" s="296"/>
      <c r="DN82" s="296"/>
      <c r="DO82" s="296"/>
      <c r="DP82" s="296"/>
      <c r="DQ82" s="296"/>
      <c r="DR82" s="296"/>
      <c r="DS82" s="296"/>
      <c r="DT82" s="296"/>
      <c r="DU82" s="296"/>
      <c r="DV82" s="296"/>
      <c r="DW82" s="296"/>
      <c r="DX82" s="296"/>
      <c r="DY82" s="296"/>
      <c r="DZ82" s="296"/>
      <c r="EA82" s="296"/>
      <c r="EB82" s="296"/>
      <c r="EC82" s="296"/>
      <c r="ED82" s="296"/>
      <c r="EE82" s="296"/>
      <c r="EF82" s="296"/>
      <c r="EG82" s="296"/>
      <c r="EH82" s="296"/>
      <c r="EI82" s="296"/>
      <c r="EJ82" s="296"/>
      <c r="EK82" s="296"/>
      <c r="EL82" s="296"/>
      <c r="EM82" s="296"/>
      <c r="EN82" s="296"/>
      <c r="EO82" s="296"/>
      <c r="EP82" s="296"/>
      <c r="EQ82" s="296"/>
      <c r="ER82" s="296"/>
      <c r="ES82" s="296"/>
      <c r="ET82" s="296"/>
      <c r="EU82" s="296"/>
      <c r="EV82" s="296"/>
      <c r="EW82" s="296"/>
      <c r="EX82" s="296"/>
      <c r="EY82" s="296"/>
      <c r="EZ82" s="296"/>
      <c r="FA82" s="296"/>
      <c r="FB82" s="296"/>
      <c r="FC82" s="296"/>
      <c r="FD82" s="296"/>
      <c r="FE82" s="296"/>
      <c r="FF82" s="296"/>
      <c r="FG82" s="296"/>
      <c r="FH82" s="296"/>
      <c r="FI82" s="296"/>
      <c r="FJ82" s="296"/>
      <c r="FK82" s="296"/>
      <c r="FL82" s="296"/>
      <c r="FM82" s="296"/>
      <c r="FN82" s="296"/>
      <c r="FO82" s="296"/>
      <c r="FP82" s="296"/>
      <c r="FQ82" s="296"/>
      <c r="FR82" s="296"/>
      <c r="FS82" s="296"/>
      <c r="FT82" s="296"/>
      <c r="FU82" s="296"/>
      <c r="FV82" s="296"/>
      <c r="FW82" s="296"/>
      <c r="FX82" s="296"/>
      <c r="FY82" s="296"/>
      <c r="FZ82" s="296"/>
      <c r="GA82" s="296"/>
      <c r="GB82" s="296"/>
      <c r="GC82" s="296"/>
      <c r="GD82" s="296"/>
      <c r="GE82" s="296"/>
      <c r="GF82" s="296"/>
      <c r="GG82" s="296"/>
      <c r="GH82" s="296"/>
      <c r="GI82" s="296"/>
      <c r="GJ82" s="296"/>
      <c r="GK82" s="296"/>
      <c r="GL82" s="296"/>
      <c r="GM82" s="296"/>
      <c r="GN82" s="296"/>
      <c r="GO82" s="296"/>
      <c r="GP82" s="296"/>
      <c r="GQ82" s="296"/>
      <c r="GR82" s="297"/>
      <c r="GS82" s="297"/>
      <c r="GT82" s="297"/>
      <c r="GU82" s="297"/>
      <c r="GV82" s="297"/>
    </row>
    <row r="83" spans="1:204" ht="21.75" customHeight="1" thickBot="1" x14ac:dyDescent="0.3">
      <c r="A83" s="302"/>
      <c r="B83" s="438"/>
      <c r="C83" s="310"/>
      <c r="D83" s="686" t="s">
        <v>173</v>
      </c>
      <c r="E83" s="688"/>
      <c r="F83" s="681" t="str">
        <f>IF(COUNTBLANK(B83:B85)&lt;2,"You can't choose more than one answer",IF(COUNTBLANK(B83:B85)=3,"You have to choose an answer",""))</f>
        <v>You have to choose an answer</v>
      </c>
      <c r="G83" s="681"/>
      <c r="H83" s="681"/>
      <c r="I83" s="413"/>
      <c r="J83" s="310"/>
      <c r="K83" s="683" t="s">
        <v>195</v>
      </c>
      <c r="L83" s="685"/>
      <c r="M83" s="681" t="str">
        <f>IF(COUNTBLANK(I83:I85)&lt;2,"You can't choose more than one answer",IF(COUNTBLANK(I83:I85)=3,"You have to choose an answer",""))</f>
        <v>You have to choose an answer</v>
      </c>
      <c r="N83" s="681"/>
      <c r="O83" s="450"/>
      <c r="P83" s="450"/>
      <c r="Q83" s="450"/>
      <c r="R83" s="373"/>
      <c r="S83" s="311"/>
      <c r="T83" s="466"/>
      <c r="U83" s="744" t="s">
        <v>315</v>
      </c>
      <c r="V83" s="745"/>
      <c r="W83" s="746"/>
      <c r="X83" s="421">
        <f>IF(OR(T83=1,T83=2,T83=3,T83=4,T83=5,T83=6,T83=7),T83*20000,0)</f>
        <v>0</v>
      </c>
      <c r="Y83" s="747" t="str">
        <f>IF(AND(X83&gt;0,X89&gt;0),"If you change the amount of insurance you already have, you must take units of $25 000","")</f>
        <v/>
      </c>
      <c r="Z83" s="747"/>
      <c r="AA83" s="311"/>
      <c r="AB83" s="311"/>
      <c r="AC83" s="30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296"/>
      <c r="CJ83" s="296"/>
      <c r="CK83" s="296"/>
      <c r="CL83" s="296"/>
      <c r="CM83" s="296"/>
      <c r="CN83" s="296"/>
      <c r="CO83" s="296"/>
      <c r="CP83" s="296"/>
      <c r="CQ83" s="296"/>
      <c r="CR83" s="296"/>
      <c r="CS83" s="296"/>
      <c r="CT83" s="296"/>
      <c r="CU83" s="296"/>
      <c r="CV83" s="296"/>
      <c r="CW83" s="296"/>
      <c r="CX83" s="296"/>
      <c r="CY83" s="296"/>
      <c r="CZ83" s="296"/>
      <c r="DA83" s="296"/>
      <c r="DB83" s="296"/>
      <c r="DC83" s="296"/>
      <c r="DD83" s="296"/>
      <c r="DE83" s="296"/>
      <c r="DF83" s="296"/>
      <c r="DG83" s="296"/>
      <c r="DH83" s="296"/>
      <c r="DI83" s="296"/>
      <c r="DJ83" s="296"/>
      <c r="DK83" s="296"/>
      <c r="DL83" s="296"/>
      <c r="DM83" s="296"/>
      <c r="DN83" s="296"/>
      <c r="DO83" s="296"/>
      <c r="DP83" s="296"/>
      <c r="DQ83" s="296"/>
      <c r="DR83" s="296"/>
      <c r="DS83" s="296"/>
      <c r="DT83" s="296"/>
      <c r="DU83" s="296"/>
      <c r="DV83" s="296"/>
      <c r="DW83" s="296"/>
      <c r="DX83" s="296"/>
      <c r="DY83" s="296"/>
      <c r="DZ83" s="296"/>
      <c r="EA83" s="296"/>
      <c r="EB83" s="296"/>
      <c r="EC83" s="296"/>
      <c r="ED83" s="296"/>
      <c r="EE83" s="296"/>
      <c r="EF83" s="296"/>
      <c r="EG83" s="296"/>
      <c r="EH83" s="296"/>
      <c r="EI83" s="296"/>
      <c r="EJ83" s="296"/>
      <c r="EK83" s="296"/>
      <c r="EL83" s="296"/>
      <c r="EM83" s="296"/>
      <c r="EN83" s="296"/>
      <c r="EO83" s="296"/>
      <c r="EP83" s="296"/>
      <c r="EQ83" s="296"/>
      <c r="ER83" s="296"/>
      <c r="ES83" s="296"/>
      <c r="ET83" s="296"/>
      <c r="EU83" s="296"/>
      <c r="EV83" s="296"/>
      <c r="EW83" s="296"/>
      <c r="EX83" s="296"/>
      <c r="EY83" s="296"/>
      <c r="EZ83" s="296"/>
      <c r="FA83" s="296"/>
      <c r="FB83" s="296"/>
      <c r="FC83" s="296"/>
      <c r="FD83" s="296"/>
      <c r="FE83" s="296"/>
      <c r="FF83" s="296"/>
      <c r="FG83" s="296"/>
      <c r="FH83" s="296"/>
      <c r="FI83" s="296"/>
      <c r="FJ83" s="296"/>
      <c r="FK83" s="296"/>
      <c r="FL83" s="296"/>
      <c r="FM83" s="296"/>
      <c r="FN83" s="296"/>
      <c r="FO83" s="296"/>
      <c r="FP83" s="296"/>
      <c r="FQ83" s="296"/>
      <c r="FR83" s="296"/>
      <c r="FS83" s="296"/>
      <c r="FT83" s="296"/>
      <c r="FU83" s="296"/>
      <c r="FV83" s="296"/>
      <c r="FW83" s="296"/>
      <c r="FX83" s="296"/>
      <c r="FY83" s="296"/>
      <c r="FZ83" s="296"/>
      <c r="GA83" s="296"/>
      <c r="GB83" s="296"/>
      <c r="GC83" s="296"/>
      <c r="GD83" s="296"/>
      <c r="GE83" s="296"/>
      <c r="GF83" s="296"/>
      <c r="GG83" s="296"/>
      <c r="GH83" s="296"/>
      <c r="GI83" s="296"/>
      <c r="GJ83" s="296"/>
      <c r="GK83" s="296"/>
      <c r="GL83" s="296"/>
      <c r="GM83" s="296"/>
      <c r="GN83" s="296"/>
      <c r="GO83" s="296"/>
      <c r="GP83" s="296"/>
      <c r="GQ83" s="296"/>
      <c r="GR83" s="297"/>
      <c r="GS83" s="297"/>
      <c r="GT83" s="297"/>
      <c r="GU83" s="297"/>
      <c r="GV83" s="297"/>
    </row>
    <row r="84" spans="1:204" ht="4.5" customHeight="1" thickBot="1" x14ac:dyDescent="0.3">
      <c r="A84" s="302"/>
      <c r="B84" s="414"/>
      <c r="C84" s="360"/>
      <c r="D84" s="427"/>
      <c r="E84" s="427"/>
      <c r="F84" s="681"/>
      <c r="G84" s="681"/>
      <c r="H84" s="681"/>
      <c r="I84" s="417"/>
      <c r="J84" s="310"/>
      <c r="K84" s="436"/>
      <c r="L84" s="436"/>
      <c r="M84" s="681"/>
      <c r="N84" s="681"/>
      <c r="O84" s="450"/>
      <c r="P84" s="450"/>
      <c r="Q84" s="450"/>
      <c r="R84" s="374"/>
      <c r="S84" s="309"/>
      <c r="T84" s="309"/>
      <c r="U84" s="303"/>
      <c r="V84" s="303"/>
      <c r="W84" s="303"/>
      <c r="X84" s="303"/>
      <c r="Y84" s="747"/>
      <c r="Z84" s="747"/>
      <c r="AA84" s="311"/>
      <c r="AB84" s="311"/>
      <c r="AC84" s="306"/>
      <c r="AD84" s="296"/>
      <c r="AE84" s="296"/>
      <c r="AF84" s="296"/>
      <c r="AG84" s="296"/>
      <c r="AH84" s="29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296"/>
      <c r="CH84" s="296"/>
      <c r="CI84" s="296"/>
      <c r="CJ84" s="296"/>
      <c r="CK84" s="296"/>
      <c r="CL84" s="296"/>
      <c r="CM84" s="296"/>
      <c r="CN84" s="296"/>
      <c r="CO84" s="296"/>
      <c r="CP84" s="296"/>
      <c r="CQ84" s="296"/>
      <c r="CR84" s="296"/>
      <c r="CS84" s="296"/>
      <c r="CT84" s="296"/>
      <c r="CU84" s="296"/>
      <c r="CV84" s="296"/>
      <c r="CW84" s="296"/>
      <c r="CX84" s="296"/>
      <c r="CY84" s="296"/>
      <c r="CZ84" s="296"/>
      <c r="DA84" s="296"/>
      <c r="DB84" s="296"/>
      <c r="DC84" s="296"/>
      <c r="DD84" s="296"/>
      <c r="DE84" s="296"/>
      <c r="DF84" s="296"/>
      <c r="DG84" s="296"/>
      <c r="DH84" s="296"/>
      <c r="DI84" s="296"/>
      <c r="DJ84" s="296"/>
      <c r="DK84" s="296"/>
      <c r="DL84" s="296"/>
      <c r="DM84" s="296"/>
      <c r="DN84" s="296"/>
      <c r="DO84" s="296"/>
      <c r="DP84" s="296"/>
      <c r="DQ84" s="296"/>
      <c r="DR84" s="296"/>
      <c r="DS84" s="296"/>
      <c r="DT84" s="296"/>
      <c r="DU84" s="296"/>
      <c r="DV84" s="296"/>
      <c r="DW84" s="296"/>
      <c r="DX84" s="296"/>
      <c r="DY84" s="296"/>
      <c r="DZ84" s="296"/>
      <c r="EA84" s="296"/>
      <c r="EB84" s="296"/>
      <c r="EC84" s="296"/>
      <c r="ED84" s="296"/>
      <c r="EE84" s="296"/>
      <c r="EF84" s="296"/>
      <c r="EG84" s="296"/>
      <c r="EH84" s="296"/>
      <c r="EI84" s="296"/>
      <c r="EJ84" s="296"/>
      <c r="EK84" s="296"/>
      <c r="EL84" s="296"/>
      <c r="EM84" s="296"/>
      <c r="EN84" s="296"/>
      <c r="EO84" s="296"/>
      <c r="EP84" s="296"/>
      <c r="EQ84" s="296"/>
      <c r="ER84" s="296"/>
      <c r="ES84" s="296"/>
      <c r="ET84" s="296"/>
      <c r="EU84" s="296"/>
      <c r="EV84" s="296"/>
      <c r="EW84" s="296"/>
      <c r="EX84" s="296"/>
      <c r="EY84" s="296"/>
      <c r="EZ84" s="296"/>
      <c r="FA84" s="296"/>
      <c r="FB84" s="296"/>
      <c r="FC84" s="296"/>
      <c r="FD84" s="296"/>
      <c r="FE84" s="296"/>
      <c r="FF84" s="296"/>
      <c r="FG84" s="296"/>
      <c r="FH84" s="296"/>
      <c r="FI84" s="296"/>
      <c r="FJ84" s="296"/>
      <c r="FK84" s="296"/>
      <c r="FL84" s="296"/>
      <c r="FM84" s="296"/>
      <c r="FN84" s="296"/>
      <c r="FO84" s="296"/>
      <c r="FP84" s="296"/>
      <c r="FQ84" s="296"/>
      <c r="FR84" s="296"/>
      <c r="FS84" s="296"/>
      <c r="FT84" s="296"/>
      <c r="FU84" s="296"/>
      <c r="FV84" s="296"/>
      <c r="FW84" s="296"/>
      <c r="FX84" s="296"/>
      <c r="FY84" s="296"/>
      <c r="FZ84" s="296"/>
      <c r="GA84" s="296"/>
      <c r="GB84" s="296"/>
      <c r="GC84" s="296"/>
      <c r="GD84" s="296"/>
      <c r="GE84" s="296"/>
      <c r="GF84" s="296"/>
      <c r="GG84" s="296"/>
      <c r="GH84" s="296"/>
      <c r="GI84" s="296"/>
      <c r="GJ84" s="296"/>
      <c r="GK84" s="296"/>
      <c r="GL84" s="296"/>
      <c r="GM84" s="296"/>
      <c r="GN84" s="296"/>
      <c r="GO84" s="296"/>
      <c r="GP84" s="296"/>
      <c r="GQ84" s="296"/>
      <c r="GR84" s="297"/>
      <c r="GS84" s="297"/>
      <c r="GT84" s="297"/>
      <c r="GU84" s="297"/>
      <c r="GV84" s="297"/>
    </row>
    <row r="85" spans="1:204" ht="21.75" customHeight="1" thickBot="1" x14ac:dyDescent="0.3">
      <c r="A85" s="302"/>
      <c r="B85" s="438"/>
      <c r="C85" s="310"/>
      <c r="D85" s="686" t="s">
        <v>174</v>
      </c>
      <c r="E85" s="688"/>
      <c r="F85" s="681"/>
      <c r="G85" s="681"/>
      <c r="H85" s="681"/>
      <c r="I85" s="413"/>
      <c r="J85" s="310"/>
      <c r="K85" s="683" t="s">
        <v>196</v>
      </c>
      <c r="L85" s="685"/>
      <c r="M85" s="681"/>
      <c r="N85" s="681"/>
      <c r="O85" s="450"/>
      <c r="P85" s="450"/>
      <c r="Q85" s="450"/>
      <c r="R85" s="374"/>
      <c r="S85" s="309"/>
      <c r="T85" s="309"/>
      <c r="U85" s="303"/>
      <c r="V85" s="303"/>
      <c r="W85" s="303"/>
      <c r="X85" s="303"/>
      <c r="Y85" s="747"/>
      <c r="Z85" s="747"/>
      <c r="AA85" s="311"/>
      <c r="AB85" s="311"/>
      <c r="AC85" s="306"/>
      <c r="AD85" s="296"/>
      <c r="AE85" s="296"/>
      <c r="AF85" s="296"/>
      <c r="AG85" s="296"/>
      <c r="AH85" s="29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296"/>
      <c r="CH85" s="296"/>
      <c r="CI85" s="296"/>
      <c r="CJ85" s="296"/>
      <c r="CK85" s="296"/>
      <c r="CL85" s="296"/>
      <c r="CM85" s="296"/>
      <c r="CN85" s="296"/>
      <c r="CO85" s="296"/>
      <c r="CP85" s="296"/>
      <c r="CQ85" s="296"/>
      <c r="CR85" s="296"/>
      <c r="CS85" s="296"/>
      <c r="CT85" s="296"/>
      <c r="CU85" s="296"/>
      <c r="CV85" s="296"/>
      <c r="CW85" s="296"/>
      <c r="CX85" s="296"/>
      <c r="CY85" s="296"/>
      <c r="CZ85" s="296"/>
      <c r="DA85" s="296"/>
      <c r="DB85" s="296"/>
      <c r="DC85" s="296"/>
      <c r="DD85" s="296"/>
      <c r="DE85" s="296"/>
      <c r="DF85" s="296"/>
      <c r="DG85" s="296"/>
      <c r="DH85" s="296"/>
      <c r="DI85" s="296"/>
      <c r="DJ85" s="296"/>
      <c r="DK85" s="296"/>
      <c r="DL85" s="296"/>
      <c r="DM85" s="296"/>
      <c r="DN85" s="296"/>
      <c r="DO85" s="296"/>
      <c r="DP85" s="296"/>
      <c r="DQ85" s="296"/>
      <c r="DR85" s="296"/>
      <c r="DS85" s="296"/>
      <c r="DT85" s="296"/>
      <c r="DU85" s="296"/>
      <c r="DV85" s="296"/>
      <c r="DW85" s="296"/>
      <c r="DX85" s="296"/>
      <c r="DY85" s="296"/>
      <c r="DZ85" s="296"/>
      <c r="EA85" s="296"/>
      <c r="EB85" s="296"/>
      <c r="EC85" s="296"/>
      <c r="ED85" s="296"/>
      <c r="EE85" s="296"/>
      <c r="EF85" s="296"/>
      <c r="EG85" s="296"/>
      <c r="EH85" s="296"/>
      <c r="EI85" s="296"/>
      <c r="EJ85" s="296"/>
      <c r="EK85" s="296"/>
      <c r="EL85" s="296"/>
      <c r="EM85" s="296"/>
      <c r="EN85" s="296"/>
      <c r="EO85" s="296"/>
      <c r="EP85" s="296"/>
      <c r="EQ85" s="296"/>
      <c r="ER85" s="296"/>
      <c r="ES85" s="296"/>
      <c r="ET85" s="296"/>
      <c r="EU85" s="296"/>
      <c r="EV85" s="296"/>
      <c r="EW85" s="296"/>
      <c r="EX85" s="296"/>
      <c r="EY85" s="296"/>
      <c r="EZ85" s="296"/>
      <c r="FA85" s="296"/>
      <c r="FB85" s="296"/>
      <c r="FC85" s="296"/>
      <c r="FD85" s="296"/>
      <c r="FE85" s="296"/>
      <c r="FF85" s="296"/>
      <c r="FG85" s="296"/>
      <c r="FH85" s="296"/>
      <c r="FI85" s="296"/>
      <c r="FJ85" s="296"/>
      <c r="FK85" s="296"/>
      <c r="FL85" s="296"/>
      <c r="FM85" s="296"/>
      <c r="FN85" s="296"/>
      <c r="FO85" s="296"/>
      <c r="FP85" s="296"/>
      <c r="FQ85" s="296"/>
      <c r="FR85" s="296"/>
      <c r="FS85" s="296"/>
      <c r="FT85" s="296"/>
      <c r="FU85" s="296"/>
      <c r="FV85" s="296"/>
      <c r="FW85" s="296"/>
      <c r="FX85" s="296"/>
      <c r="FY85" s="296"/>
      <c r="FZ85" s="296"/>
      <c r="GA85" s="296"/>
      <c r="GB85" s="296"/>
      <c r="GC85" s="296"/>
      <c r="GD85" s="296"/>
      <c r="GE85" s="296"/>
      <c r="GF85" s="296"/>
      <c r="GG85" s="296"/>
      <c r="GH85" s="296"/>
      <c r="GI85" s="296"/>
      <c r="GJ85" s="296"/>
      <c r="GK85" s="296"/>
      <c r="GL85" s="296"/>
      <c r="GM85" s="296"/>
      <c r="GN85" s="296"/>
      <c r="GO85" s="296"/>
      <c r="GP85" s="296"/>
      <c r="GQ85" s="296"/>
      <c r="GR85" s="297"/>
      <c r="GS85" s="297"/>
      <c r="GT85" s="297"/>
      <c r="GU85" s="297"/>
      <c r="GV85" s="297"/>
    </row>
    <row r="86" spans="1:204" ht="15.75" x14ac:dyDescent="0.25">
      <c r="A86" s="302"/>
      <c r="B86" s="311"/>
      <c r="C86" s="360"/>
      <c r="D86" s="303"/>
      <c r="E86" s="303"/>
      <c r="F86" s="310"/>
      <c r="G86" s="310"/>
      <c r="H86" s="310"/>
      <c r="I86" s="310"/>
      <c r="J86" s="310"/>
      <c r="K86" s="436"/>
      <c r="L86" s="436"/>
      <c r="M86" s="303"/>
      <c r="N86" s="357"/>
      <c r="O86" s="357"/>
      <c r="P86" s="357"/>
      <c r="Q86" s="357"/>
      <c r="R86" s="374"/>
      <c r="S86" s="309"/>
      <c r="T86" s="309"/>
      <c r="U86" s="303"/>
      <c r="V86" s="303"/>
      <c r="W86" s="303"/>
      <c r="X86" s="303"/>
      <c r="Y86" s="747"/>
      <c r="Z86" s="747"/>
      <c r="AA86" s="311"/>
      <c r="AB86" s="311"/>
      <c r="AC86" s="306"/>
      <c r="AD86" s="296"/>
      <c r="AE86" s="296"/>
      <c r="AF86" s="296"/>
      <c r="AG86" s="296"/>
      <c r="AH86" s="296"/>
      <c r="AI86" s="296"/>
      <c r="AJ86" s="296"/>
      <c r="AK86" s="296"/>
      <c r="AL86" s="296"/>
      <c r="AM86" s="296"/>
      <c r="AN86" s="296"/>
      <c r="AO86" s="296"/>
      <c r="AP86" s="296"/>
      <c r="AQ86" s="296"/>
      <c r="AR86" s="296"/>
      <c r="AS86" s="296"/>
      <c r="AT86" s="296"/>
      <c r="AU86" s="296"/>
      <c r="AV86" s="296"/>
      <c r="AW86" s="296"/>
      <c r="AX86" s="296"/>
      <c r="AY86" s="296"/>
      <c r="AZ86" s="296"/>
      <c r="BA86" s="296"/>
      <c r="BB86" s="296"/>
      <c r="BC86" s="296"/>
      <c r="BD86" s="296"/>
      <c r="BE86" s="296"/>
      <c r="BF86" s="296"/>
      <c r="BG86" s="296"/>
      <c r="BH86" s="296"/>
      <c r="BI86" s="296"/>
      <c r="BJ86" s="296"/>
      <c r="BK86" s="296"/>
      <c r="BL86" s="296"/>
      <c r="BM86" s="296"/>
      <c r="BN86" s="296"/>
      <c r="BO86" s="296"/>
      <c r="BP86" s="296"/>
      <c r="BQ86" s="296"/>
      <c r="BR86" s="296"/>
      <c r="BS86" s="296"/>
      <c r="BT86" s="296"/>
      <c r="BU86" s="296"/>
      <c r="BV86" s="296"/>
      <c r="BW86" s="296"/>
      <c r="BX86" s="296"/>
      <c r="BY86" s="296"/>
      <c r="BZ86" s="296"/>
      <c r="CA86" s="296"/>
      <c r="CB86" s="296"/>
      <c r="CC86" s="296"/>
      <c r="CD86" s="296"/>
      <c r="CE86" s="296"/>
      <c r="CF86" s="296"/>
      <c r="CG86" s="296"/>
      <c r="CH86" s="296"/>
      <c r="CI86" s="296"/>
      <c r="CJ86" s="296"/>
      <c r="CK86" s="296"/>
      <c r="CL86" s="296"/>
      <c r="CM86" s="296"/>
      <c r="CN86" s="296"/>
      <c r="CO86" s="296"/>
      <c r="CP86" s="296"/>
      <c r="CQ86" s="296"/>
      <c r="CR86" s="296"/>
      <c r="CS86" s="296"/>
      <c r="CT86" s="296"/>
      <c r="CU86" s="296"/>
      <c r="CV86" s="296"/>
      <c r="CW86" s="296"/>
      <c r="CX86" s="296"/>
      <c r="CY86" s="296"/>
      <c r="CZ86" s="296"/>
      <c r="DA86" s="296"/>
      <c r="DB86" s="296"/>
      <c r="DC86" s="296"/>
      <c r="DD86" s="296"/>
      <c r="DE86" s="296"/>
      <c r="DF86" s="296"/>
      <c r="DG86" s="296"/>
      <c r="DH86" s="296"/>
      <c r="DI86" s="296"/>
      <c r="DJ86" s="296"/>
      <c r="DK86" s="296"/>
      <c r="DL86" s="296"/>
      <c r="DM86" s="296"/>
      <c r="DN86" s="296"/>
      <c r="DO86" s="296"/>
      <c r="DP86" s="296"/>
      <c r="DQ86" s="296"/>
      <c r="DR86" s="296"/>
      <c r="DS86" s="296"/>
      <c r="DT86" s="296"/>
      <c r="DU86" s="296"/>
      <c r="DV86" s="296"/>
      <c r="DW86" s="296"/>
      <c r="DX86" s="296"/>
      <c r="DY86" s="296"/>
      <c r="DZ86" s="296"/>
      <c r="EA86" s="296"/>
      <c r="EB86" s="296"/>
      <c r="EC86" s="296"/>
      <c r="ED86" s="296"/>
      <c r="EE86" s="296"/>
      <c r="EF86" s="296"/>
      <c r="EG86" s="296"/>
      <c r="EH86" s="296"/>
      <c r="EI86" s="296"/>
      <c r="EJ86" s="296"/>
      <c r="EK86" s="296"/>
      <c r="EL86" s="296"/>
      <c r="EM86" s="296"/>
      <c r="EN86" s="296"/>
      <c r="EO86" s="296"/>
      <c r="EP86" s="296"/>
      <c r="EQ86" s="296"/>
      <c r="ER86" s="296"/>
      <c r="ES86" s="296"/>
      <c r="ET86" s="296"/>
      <c r="EU86" s="296"/>
      <c r="EV86" s="296"/>
      <c r="EW86" s="296"/>
      <c r="EX86" s="296"/>
      <c r="EY86" s="296"/>
      <c r="EZ86" s="296"/>
      <c r="FA86" s="296"/>
      <c r="FB86" s="296"/>
      <c r="FC86" s="296"/>
      <c r="FD86" s="296"/>
      <c r="FE86" s="296"/>
      <c r="FF86" s="296"/>
      <c r="FG86" s="296"/>
      <c r="FH86" s="296"/>
      <c r="FI86" s="296"/>
      <c r="FJ86" s="296"/>
      <c r="FK86" s="296"/>
      <c r="FL86" s="296"/>
      <c r="FM86" s="296"/>
      <c r="FN86" s="296"/>
      <c r="FO86" s="296"/>
      <c r="FP86" s="296"/>
      <c r="FQ86" s="296"/>
      <c r="FR86" s="296"/>
      <c r="FS86" s="296"/>
      <c r="FT86" s="296"/>
      <c r="FU86" s="296"/>
      <c r="FV86" s="296"/>
      <c r="FW86" s="296"/>
      <c r="FX86" s="296"/>
      <c r="FY86" s="296"/>
      <c r="FZ86" s="296"/>
      <c r="GA86" s="296"/>
      <c r="GB86" s="296"/>
      <c r="GC86" s="296"/>
      <c r="GD86" s="296"/>
      <c r="GE86" s="296"/>
      <c r="GF86" s="296"/>
      <c r="GG86" s="296"/>
      <c r="GH86" s="296"/>
      <c r="GI86" s="296"/>
      <c r="GJ86" s="296"/>
      <c r="GK86" s="296"/>
      <c r="GL86" s="296"/>
      <c r="GM86" s="296"/>
      <c r="GN86" s="296"/>
      <c r="GO86" s="296"/>
      <c r="GP86" s="296"/>
      <c r="GQ86" s="296"/>
      <c r="GR86" s="297"/>
      <c r="GS86" s="297"/>
      <c r="GT86" s="297"/>
      <c r="GU86" s="297"/>
      <c r="GV86" s="297"/>
    </row>
    <row r="87" spans="1:204" ht="15.75" x14ac:dyDescent="0.25">
      <c r="A87" s="302"/>
      <c r="B87" s="310"/>
      <c r="C87" s="310"/>
      <c r="D87" s="310"/>
      <c r="E87" s="310"/>
      <c r="F87" s="310"/>
      <c r="G87" s="310"/>
      <c r="H87" s="310"/>
      <c r="I87" s="303" t="s">
        <v>193</v>
      </c>
      <c r="J87" s="310"/>
      <c r="K87" s="435"/>
      <c r="L87" s="435"/>
      <c r="M87" s="373"/>
      <c r="N87" s="357"/>
      <c r="O87" s="357"/>
      <c r="P87" s="357"/>
      <c r="Q87" s="357"/>
      <c r="R87" s="713" t="s">
        <v>197</v>
      </c>
      <c r="S87" s="713"/>
      <c r="T87" s="713"/>
      <c r="U87" s="713"/>
      <c r="V87" s="713"/>
      <c r="W87" s="713"/>
      <c r="X87" s="713"/>
      <c r="Y87" s="747"/>
      <c r="Z87" s="747"/>
      <c r="AA87" s="311"/>
      <c r="AB87" s="311"/>
      <c r="AC87" s="306"/>
      <c r="AD87" s="296"/>
      <c r="AE87" s="296"/>
      <c r="AF87" s="296"/>
      <c r="AG87" s="296"/>
      <c r="AH87" s="296"/>
      <c r="AI87" s="296"/>
      <c r="AJ87" s="296"/>
      <c r="AK87" s="296"/>
      <c r="AL87" s="296"/>
      <c r="AM87" s="296"/>
      <c r="AN87" s="296"/>
      <c r="AO87" s="296"/>
      <c r="AP87" s="296"/>
      <c r="AQ87" s="296"/>
      <c r="AR87" s="296"/>
      <c r="AS87" s="296"/>
      <c r="AT87" s="296"/>
      <c r="AU87" s="296"/>
      <c r="AV87" s="296"/>
      <c r="AW87" s="296"/>
      <c r="AX87" s="296"/>
      <c r="AY87" s="296"/>
      <c r="AZ87" s="296"/>
      <c r="BA87" s="296"/>
      <c r="BB87" s="296"/>
      <c r="BC87" s="296"/>
      <c r="BD87" s="296"/>
      <c r="BE87" s="296"/>
      <c r="BF87" s="296"/>
      <c r="BG87" s="296"/>
      <c r="BH87" s="296"/>
      <c r="BI87" s="296"/>
      <c r="BJ87" s="296"/>
      <c r="BK87" s="296"/>
      <c r="BL87" s="296"/>
      <c r="BM87" s="296"/>
      <c r="BN87" s="296"/>
      <c r="BO87" s="296"/>
      <c r="BP87" s="296"/>
      <c r="BQ87" s="296"/>
      <c r="BR87" s="296"/>
      <c r="BS87" s="296"/>
      <c r="BT87" s="296"/>
      <c r="BU87" s="296"/>
      <c r="BV87" s="296"/>
      <c r="BW87" s="296"/>
      <c r="BX87" s="296"/>
      <c r="BY87" s="296"/>
      <c r="BZ87" s="296"/>
      <c r="CA87" s="296"/>
      <c r="CB87" s="296"/>
      <c r="CC87" s="296"/>
      <c r="CD87" s="296"/>
      <c r="CE87" s="296"/>
      <c r="CF87" s="296"/>
      <c r="CG87" s="296"/>
      <c r="CH87" s="296"/>
      <c r="CI87" s="296"/>
      <c r="CJ87" s="296"/>
      <c r="CK87" s="296"/>
      <c r="CL87" s="296"/>
      <c r="CM87" s="296"/>
      <c r="CN87" s="296"/>
      <c r="CO87" s="296"/>
      <c r="CP87" s="296"/>
      <c r="CQ87" s="296"/>
      <c r="CR87" s="296"/>
      <c r="CS87" s="296"/>
      <c r="CT87" s="296"/>
      <c r="CU87" s="296"/>
      <c r="CV87" s="296"/>
      <c r="CW87" s="296"/>
      <c r="CX87" s="296"/>
      <c r="CY87" s="296"/>
      <c r="CZ87" s="296"/>
      <c r="DA87" s="296"/>
      <c r="DB87" s="296"/>
      <c r="DC87" s="296"/>
      <c r="DD87" s="296"/>
      <c r="DE87" s="296"/>
      <c r="DF87" s="296"/>
      <c r="DG87" s="296"/>
      <c r="DH87" s="296"/>
      <c r="DI87" s="296"/>
      <c r="DJ87" s="296"/>
      <c r="DK87" s="296"/>
      <c r="DL87" s="296"/>
      <c r="DM87" s="296"/>
      <c r="DN87" s="296"/>
      <c r="DO87" s="296"/>
      <c r="DP87" s="296"/>
      <c r="DQ87" s="296"/>
      <c r="DR87" s="296"/>
      <c r="DS87" s="296"/>
      <c r="DT87" s="296"/>
      <c r="DU87" s="296"/>
      <c r="DV87" s="296"/>
      <c r="DW87" s="296"/>
      <c r="DX87" s="296"/>
      <c r="DY87" s="296"/>
      <c r="DZ87" s="296"/>
      <c r="EA87" s="296"/>
      <c r="EB87" s="296"/>
      <c r="EC87" s="296"/>
      <c r="ED87" s="296"/>
      <c r="EE87" s="296"/>
      <c r="EF87" s="296"/>
      <c r="EG87" s="296"/>
      <c r="EH87" s="296"/>
      <c r="EI87" s="296"/>
      <c r="EJ87" s="296"/>
      <c r="EK87" s="296"/>
      <c r="EL87" s="296"/>
      <c r="EM87" s="296"/>
      <c r="EN87" s="296"/>
      <c r="EO87" s="296"/>
      <c r="EP87" s="296"/>
      <c r="EQ87" s="296"/>
      <c r="ER87" s="296"/>
      <c r="ES87" s="296"/>
      <c r="ET87" s="296"/>
      <c r="EU87" s="296"/>
      <c r="EV87" s="296"/>
      <c r="EW87" s="296"/>
      <c r="EX87" s="296"/>
      <c r="EY87" s="296"/>
      <c r="EZ87" s="296"/>
      <c r="FA87" s="296"/>
      <c r="FB87" s="296"/>
      <c r="FC87" s="296"/>
      <c r="FD87" s="296"/>
      <c r="FE87" s="296"/>
      <c r="FF87" s="296"/>
      <c r="FG87" s="296"/>
      <c r="FH87" s="296"/>
      <c r="FI87" s="296"/>
      <c r="FJ87" s="296"/>
      <c r="FK87" s="296"/>
      <c r="FL87" s="296"/>
      <c r="FM87" s="296"/>
      <c r="FN87" s="296"/>
      <c r="FO87" s="296"/>
      <c r="FP87" s="296"/>
      <c r="FQ87" s="296"/>
      <c r="FR87" s="296"/>
      <c r="FS87" s="296"/>
      <c r="FT87" s="296"/>
      <c r="FU87" s="296"/>
      <c r="FV87" s="296"/>
      <c r="FW87" s="296"/>
      <c r="FX87" s="296"/>
      <c r="FY87" s="296"/>
      <c r="FZ87" s="296"/>
      <c r="GA87" s="296"/>
      <c r="GB87" s="296"/>
      <c r="GC87" s="296"/>
      <c r="GD87" s="296"/>
      <c r="GE87" s="296"/>
      <c r="GF87" s="296"/>
      <c r="GG87" s="296"/>
      <c r="GH87" s="296"/>
      <c r="GI87" s="296"/>
      <c r="GJ87" s="296"/>
      <c r="GK87" s="296"/>
      <c r="GL87" s="296"/>
      <c r="GM87" s="296"/>
      <c r="GN87" s="296"/>
      <c r="GO87" s="296"/>
      <c r="GP87" s="296"/>
      <c r="GQ87" s="296"/>
      <c r="GR87" s="297"/>
      <c r="GS87" s="297"/>
      <c r="GT87" s="297"/>
      <c r="GU87" s="297"/>
      <c r="GV87" s="297"/>
    </row>
    <row r="88" spans="1:204" ht="3.6" customHeight="1" thickBot="1" x14ac:dyDescent="0.3">
      <c r="A88" s="302"/>
      <c r="B88" s="311"/>
      <c r="C88" s="360"/>
      <c r="D88" s="303"/>
      <c r="E88" s="303"/>
      <c r="F88" s="310"/>
      <c r="G88" s="310"/>
      <c r="H88" s="310"/>
      <c r="I88" s="310"/>
      <c r="J88" s="310"/>
      <c r="K88" s="436"/>
      <c r="L88" s="436"/>
      <c r="M88" s="303"/>
      <c r="N88" s="303"/>
      <c r="O88" s="303"/>
      <c r="P88" s="303"/>
      <c r="Q88" s="303"/>
      <c r="R88" s="303"/>
      <c r="S88" s="303"/>
      <c r="T88" s="303"/>
      <c r="U88" s="303"/>
      <c r="V88" s="303"/>
      <c r="W88" s="303"/>
      <c r="X88" s="303"/>
      <c r="Y88" s="311"/>
      <c r="Z88" s="311"/>
      <c r="AA88" s="311"/>
      <c r="AB88" s="311"/>
      <c r="AC88" s="306"/>
      <c r="AD88" s="296"/>
      <c r="AE88" s="296"/>
      <c r="AF88" s="296"/>
      <c r="AG88" s="296"/>
      <c r="AH88" s="296"/>
      <c r="AI88" s="296"/>
      <c r="AJ88" s="296"/>
      <c r="AK88" s="296"/>
      <c r="AL88" s="296"/>
      <c r="AM88" s="296"/>
      <c r="AN88" s="296"/>
      <c r="AO88" s="296"/>
      <c r="AP88" s="296"/>
      <c r="AQ88" s="296"/>
      <c r="AR88" s="296"/>
      <c r="AS88" s="296"/>
      <c r="AT88" s="296"/>
      <c r="AU88" s="296"/>
      <c r="AV88" s="296"/>
      <c r="AW88" s="296"/>
      <c r="AX88" s="296"/>
      <c r="AY88" s="296"/>
      <c r="AZ88" s="296"/>
      <c r="BA88" s="296"/>
      <c r="BB88" s="296"/>
      <c r="BC88" s="296"/>
      <c r="BD88" s="296"/>
      <c r="BE88" s="296"/>
      <c r="BF88" s="296"/>
      <c r="BG88" s="296"/>
      <c r="BH88" s="296"/>
      <c r="BI88" s="296"/>
      <c r="BJ88" s="296"/>
      <c r="BK88" s="296"/>
      <c r="BL88" s="296"/>
      <c r="BM88" s="296"/>
      <c r="BN88" s="296"/>
      <c r="BO88" s="296"/>
      <c r="BP88" s="296"/>
      <c r="BQ88" s="296"/>
      <c r="BR88" s="296"/>
      <c r="BS88" s="296"/>
      <c r="BT88" s="296"/>
      <c r="BU88" s="296"/>
      <c r="BV88" s="296"/>
      <c r="BW88" s="296"/>
      <c r="BX88" s="296"/>
      <c r="BY88" s="296"/>
      <c r="BZ88" s="296"/>
      <c r="CA88" s="296"/>
      <c r="CB88" s="296"/>
      <c r="CC88" s="296"/>
      <c r="CD88" s="296"/>
      <c r="CE88" s="296"/>
      <c r="CF88" s="296"/>
      <c r="CG88" s="296"/>
      <c r="CH88" s="296"/>
      <c r="CI88" s="296"/>
      <c r="CJ88" s="296"/>
      <c r="CK88" s="296"/>
      <c r="CL88" s="296"/>
      <c r="CM88" s="296"/>
      <c r="CN88" s="296"/>
      <c r="CO88" s="296"/>
      <c r="CP88" s="296"/>
      <c r="CQ88" s="296"/>
      <c r="CR88" s="296"/>
      <c r="CS88" s="296"/>
      <c r="CT88" s="296"/>
      <c r="CU88" s="296"/>
      <c r="CV88" s="296"/>
      <c r="CW88" s="296"/>
      <c r="CX88" s="296"/>
      <c r="CY88" s="296"/>
      <c r="CZ88" s="296"/>
      <c r="DA88" s="296"/>
      <c r="DB88" s="296"/>
      <c r="DC88" s="296"/>
      <c r="DD88" s="296"/>
      <c r="DE88" s="296"/>
      <c r="DF88" s="296"/>
      <c r="DG88" s="296"/>
      <c r="DH88" s="296"/>
      <c r="DI88" s="296"/>
      <c r="DJ88" s="296"/>
      <c r="DK88" s="296"/>
      <c r="DL88" s="296"/>
      <c r="DM88" s="296"/>
      <c r="DN88" s="296"/>
      <c r="DO88" s="296"/>
      <c r="DP88" s="296"/>
      <c r="DQ88" s="296"/>
      <c r="DR88" s="296"/>
      <c r="DS88" s="296"/>
      <c r="DT88" s="296"/>
      <c r="DU88" s="296"/>
      <c r="DV88" s="296"/>
      <c r="DW88" s="296"/>
      <c r="DX88" s="296"/>
      <c r="DY88" s="296"/>
      <c r="DZ88" s="296"/>
      <c r="EA88" s="296"/>
      <c r="EB88" s="296"/>
      <c r="EC88" s="296"/>
      <c r="ED88" s="296"/>
      <c r="EE88" s="296"/>
      <c r="EF88" s="296"/>
      <c r="EG88" s="296"/>
      <c r="EH88" s="296"/>
      <c r="EI88" s="296"/>
      <c r="EJ88" s="296"/>
      <c r="EK88" s="296"/>
      <c r="EL88" s="296"/>
      <c r="EM88" s="296"/>
      <c r="EN88" s="296"/>
      <c r="EO88" s="296"/>
      <c r="EP88" s="296"/>
      <c r="EQ88" s="296"/>
      <c r="ER88" s="296"/>
      <c r="ES88" s="296"/>
      <c r="ET88" s="296"/>
      <c r="EU88" s="296"/>
      <c r="EV88" s="296"/>
      <c r="EW88" s="296"/>
      <c r="EX88" s="296"/>
      <c r="EY88" s="296"/>
      <c r="EZ88" s="296"/>
      <c r="FA88" s="296"/>
      <c r="FB88" s="296"/>
      <c r="FC88" s="296"/>
      <c r="FD88" s="296"/>
      <c r="FE88" s="296"/>
      <c r="FF88" s="296"/>
      <c r="FG88" s="296"/>
      <c r="FH88" s="296"/>
      <c r="FI88" s="296"/>
      <c r="FJ88" s="296"/>
      <c r="FK88" s="296"/>
      <c r="FL88" s="296"/>
      <c r="FM88" s="296"/>
      <c r="FN88" s="296"/>
      <c r="FO88" s="296"/>
      <c r="FP88" s="296"/>
      <c r="FQ88" s="296"/>
      <c r="FR88" s="296"/>
      <c r="FS88" s="296"/>
      <c r="FT88" s="296"/>
      <c r="FU88" s="296"/>
      <c r="FV88" s="296"/>
      <c r="FW88" s="296"/>
      <c r="FX88" s="296"/>
      <c r="FY88" s="296"/>
      <c r="FZ88" s="296"/>
      <c r="GA88" s="296"/>
      <c r="GB88" s="296"/>
      <c r="GC88" s="296"/>
      <c r="GD88" s="296"/>
      <c r="GE88" s="296"/>
      <c r="GF88" s="296"/>
      <c r="GG88" s="296"/>
      <c r="GH88" s="296"/>
      <c r="GI88" s="296"/>
      <c r="GJ88" s="296"/>
      <c r="GK88" s="296"/>
      <c r="GL88" s="296"/>
      <c r="GM88" s="296"/>
      <c r="GN88" s="296"/>
      <c r="GO88" s="296"/>
      <c r="GP88" s="296"/>
      <c r="GQ88" s="296"/>
      <c r="GR88" s="297"/>
      <c r="GS88" s="297"/>
      <c r="GT88" s="297"/>
      <c r="GU88" s="297"/>
      <c r="GV88" s="297"/>
    </row>
    <row r="89" spans="1:204" ht="27.6" customHeight="1" thickBot="1" x14ac:dyDescent="0.3">
      <c r="A89" s="302"/>
      <c r="B89" s="729" t="s">
        <v>355</v>
      </c>
      <c r="C89" s="729"/>
      <c r="D89" s="729"/>
      <c r="E89" s="729"/>
      <c r="F89" s="729"/>
      <c r="G89" s="310"/>
      <c r="H89" s="310"/>
      <c r="I89" s="413"/>
      <c r="J89" s="310"/>
      <c r="K89" s="683" t="s">
        <v>198</v>
      </c>
      <c r="L89" s="685"/>
      <c r="M89" s="681" t="str">
        <f>IF(COUNTBLANK(I89:I91)&lt;2,"You can't choose more than one answer",IF(COUNTBLANK(I89:I91)=3,"You have to choose an answer",""))</f>
        <v>You have to choose an answer</v>
      </c>
      <c r="N89" s="681"/>
      <c r="O89" s="450"/>
      <c r="P89" s="450"/>
      <c r="Q89" s="450"/>
      <c r="R89" s="373"/>
      <c r="S89" s="311"/>
      <c r="T89" s="466"/>
      <c r="U89" s="744" t="s">
        <v>316</v>
      </c>
      <c r="V89" s="745"/>
      <c r="W89" s="746"/>
      <c r="X89" s="421">
        <f>IF(OR(T89=1,T89=2,T89=3,T89=4,T89=5,T89=6,T89=7,T89=8,T89=9,T89=10),T89*25000,0)</f>
        <v>0</v>
      </c>
      <c r="Y89" s="311"/>
      <c r="Z89" s="305"/>
      <c r="AA89" s="397" t="s">
        <v>158</v>
      </c>
      <c r="AB89" s="313">
        <f>IF(AND(F83="",M83="",M89="",Y83="",B92=""),ROUND(Y80/1000*V80,2),0)</f>
        <v>0</v>
      </c>
      <c r="AC89" s="306"/>
      <c r="AD89" s="296"/>
      <c r="AE89" s="296"/>
      <c r="AF89" s="296"/>
      <c r="AG89" s="296"/>
      <c r="AH89" s="296"/>
      <c r="AI89" s="296"/>
      <c r="AJ89" s="296"/>
      <c r="AK89" s="296"/>
      <c r="AL89" s="296"/>
      <c r="AM89" s="296"/>
      <c r="AN89" s="296"/>
      <c r="AO89" s="296"/>
      <c r="AP89" s="296"/>
      <c r="AQ89" s="296"/>
      <c r="AR89" s="296"/>
      <c r="AS89" s="296"/>
      <c r="AT89" s="296"/>
      <c r="AU89" s="296"/>
      <c r="AV89" s="296"/>
      <c r="AW89" s="296"/>
      <c r="AX89" s="296"/>
      <c r="AY89" s="296"/>
      <c r="AZ89" s="296"/>
      <c r="BA89" s="296"/>
      <c r="BB89" s="296"/>
      <c r="BC89" s="296"/>
      <c r="BD89" s="296"/>
      <c r="BE89" s="296"/>
      <c r="BF89" s="296"/>
      <c r="BG89" s="296"/>
      <c r="BH89" s="296"/>
      <c r="BI89" s="296"/>
      <c r="BJ89" s="296"/>
      <c r="BK89" s="296"/>
      <c r="BL89" s="296"/>
      <c r="BM89" s="296"/>
      <c r="BN89" s="296"/>
      <c r="BO89" s="296"/>
      <c r="BP89" s="296"/>
      <c r="BQ89" s="296"/>
      <c r="BR89" s="296"/>
      <c r="BS89" s="296"/>
      <c r="BT89" s="296"/>
      <c r="BU89" s="296"/>
      <c r="BV89" s="296"/>
      <c r="BW89" s="296"/>
      <c r="BX89" s="296"/>
      <c r="BY89" s="296"/>
      <c r="BZ89" s="296"/>
      <c r="CA89" s="296"/>
      <c r="CB89" s="296"/>
      <c r="CC89" s="296"/>
      <c r="CD89" s="296"/>
      <c r="CE89" s="296"/>
      <c r="CF89" s="296"/>
      <c r="CG89" s="296"/>
      <c r="CH89" s="296"/>
      <c r="CI89" s="296"/>
      <c r="CJ89" s="296"/>
      <c r="CK89" s="296"/>
      <c r="CL89" s="296"/>
      <c r="CM89" s="296"/>
      <c r="CN89" s="296"/>
      <c r="CO89" s="296"/>
      <c r="CP89" s="296"/>
      <c r="CQ89" s="296"/>
      <c r="CR89" s="296"/>
      <c r="CS89" s="296"/>
      <c r="CT89" s="296"/>
      <c r="CU89" s="296"/>
      <c r="CV89" s="296"/>
      <c r="CW89" s="296"/>
      <c r="CX89" s="296"/>
      <c r="CY89" s="296"/>
      <c r="CZ89" s="296"/>
      <c r="DA89" s="296"/>
      <c r="DB89" s="296"/>
      <c r="DC89" s="296"/>
      <c r="DD89" s="296"/>
      <c r="DE89" s="296"/>
      <c r="DF89" s="296"/>
      <c r="DG89" s="296"/>
      <c r="DH89" s="296"/>
      <c r="DI89" s="296"/>
      <c r="DJ89" s="296"/>
      <c r="DK89" s="296"/>
      <c r="DL89" s="296"/>
      <c r="DM89" s="296"/>
      <c r="DN89" s="296"/>
      <c r="DO89" s="296"/>
      <c r="DP89" s="296"/>
      <c r="DQ89" s="296"/>
      <c r="DR89" s="296"/>
      <c r="DS89" s="296"/>
      <c r="DT89" s="296"/>
      <c r="DU89" s="296"/>
      <c r="DV89" s="296"/>
      <c r="DW89" s="296"/>
      <c r="DX89" s="296"/>
      <c r="DY89" s="296"/>
      <c r="DZ89" s="296"/>
      <c r="EA89" s="296"/>
      <c r="EB89" s="296"/>
      <c r="EC89" s="296"/>
      <c r="ED89" s="296"/>
      <c r="EE89" s="296"/>
      <c r="EF89" s="296"/>
      <c r="EG89" s="296"/>
      <c r="EH89" s="296"/>
      <c r="EI89" s="296"/>
      <c r="EJ89" s="296"/>
      <c r="EK89" s="296"/>
      <c r="EL89" s="296"/>
      <c r="EM89" s="296"/>
      <c r="EN89" s="296"/>
      <c r="EO89" s="296"/>
      <c r="EP89" s="296"/>
      <c r="EQ89" s="296"/>
      <c r="ER89" s="296"/>
      <c r="ES89" s="296"/>
      <c r="ET89" s="296"/>
      <c r="EU89" s="296"/>
      <c r="EV89" s="296"/>
      <c r="EW89" s="296"/>
      <c r="EX89" s="296"/>
      <c r="EY89" s="296"/>
      <c r="EZ89" s="296"/>
      <c r="FA89" s="296"/>
      <c r="FB89" s="296"/>
      <c r="FC89" s="296"/>
      <c r="FD89" s="296"/>
      <c r="FE89" s="296"/>
      <c r="FF89" s="296"/>
      <c r="FG89" s="296"/>
      <c r="FH89" s="296"/>
      <c r="FI89" s="296"/>
      <c r="FJ89" s="296"/>
      <c r="FK89" s="296"/>
      <c r="FL89" s="296"/>
      <c r="FM89" s="296"/>
      <c r="FN89" s="296"/>
      <c r="FO89" s="296"/>
      <c r="FP89" s="296"/>
      <c r="FQ89" s="296"/>
      <c r="FR89" s="296"/>
      <c r="FS89" s="296"/>
      <c r="FT89" s="296"/>
      <c r="FU89" s="296"/>
      <c r="FV89" s="296"/>
      <c r="FW89" s="296"/>
      <c r="FX89" s="296"/>
      <c r="FY89" s="296"/>
      <c r="FZ89" s="296"/>
      <c r="GA89" s="296"/>
      <c r="GB89" s="296"/>
      <c r="GC89" s="296"/>
      <c r="GD89" s="296"/>
      <c r="GE89" s="296"/>
      <c r="GF89" s="296"/>
      <c r="GG89" s="296"/>
      <c r="GH89" s="296"/>
      <c r="GI89" s="296"/>
      <c r="GJ89" s="296"/>
      <c r="GK89" s="296"/>
      <c r="GL89" s="296"/>
      <c r="GM89" s="296"/>
      <c r="GN89" s="296"/>
      <c r="GO89" s="296"/>
      <c r="GP89" s="296"/>
      <c r="GQ89" s="296"/>
      <c r="GR89" s="297"/>
      <c r="GS89" s="297"/>
      <c r="GT89" s="297"/>
      <c r="GU89" s="297"/>
      <c r="GV89" s="297"/>
    </row>
    <row r="90" spans="1:204" ht="3" customHeight="1" thickBot="1" x14ac:dyDescent="0.3">
      <c r="A90" s="302"/>
      <c r="B90" s="375"/>
      <c r="C90" s="375"/>
      <c r="D90" s="375"/>
      <c r="E90" s="375"/>
      <c r="F90" s="375"/>
      <c r="G90" s="375"/>
      <c r="H90" s="303"/>
      <c r="I90" s="414"/>
      <c r="J90" s="303"/>
      <c r="K90" s="435"/>
      <c r="L90" s="435"/>
      <c r="M90" s="681"/>
      <c r="N90" s="681"/>
      <c r="O90" s="450"/>
      <c r="P90" s="450"/>
      <c r="Q90" s="450"/>
      <c r="R90" s="374"/>
      <c r="S90" s="309"/>
      <c r="T90" s="342"/>
      <c r="U90" s="342"/>
      <c r="V90" s="303"/>
      <c r="W90" s="303"/>
      <c r="X90" s="303"/>
      <c r="Y90" s="311"/>
      <c r="Z90" s="303"/>
      <c r="AA90" s="303"/>
      <c r="AB90" s="311"/>
      <c r="AC90" s="30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c r="AZ90" s="296"/>
      <c r="BA90" s="296"/>
      <c r="BB90" s="296"/>
      <c r="BC90" s="296"/>
      <c r="BD90" s="296"/>
      <c r="BE90" s="296"/>
      <c r="BF90" s="296"/>
      <c r="BG90" s="296"/>
      <c r="BH90" s="296"/>
      <c r="BI90" s="296"/>
      <c r="BJ90" s="296"/>
      <c r="BK90" s="296"/>
      <c r="BL90" s="296"/>
      <c r="BM90" s="296"/>
      <c r="BN90" s="296"/>
      <c r="BO90" s="296"/>
      <c r="BP90" s="296"/>
      <c r="BQ90" s="296"/>
      <c r="BR90" s="296"/>
      <c r="BS90" s="296"/>
      <c r="BT90" s="296"/>
      <c r="BU90" s="296"/>
      <c r="BV90" s="296"/>
      <c r="BW90" s="296"/>
      <c r="BX90" s="296"/>
      <c r="BY90" s="296"/>
      <c r="BZ90" s="296"/>
      <c r="CA90" s="296"/>
      <c r="CB90" s="296"/>
      <c r="CC90" s="296"/>
      <c r="CD90" s="296"/>
      <c r="CE90" s="296"/>
      <c r="CF90" s="296"/>
      <c r="CG90" s="296"/>
      <c r="CH90" s="296"/>
      <c r="CI90" s="296"/>
      <c r="CJ90" s="296"/>
      <c r="CK90" s="296"/>
      <c r="CL90" s="296"/>
      <c r="CM90" s="296"/>
      <c r="CN90" s="296"/>
      <c r="CO90" s="296"/>
      <c r="CP90" s="296"/>
      <c r="CQ90" s="296"/>
      <c r="CR90" s="296"/>
      <c r="CS90" s="296"/>
      <c r="CT90" s="296"/>
      <c r="CU90" s="296"/>
      <c r="CV90" s="296"/>
      <c r="CW90" s="296"/>
      <c r="CX90" s="296"/>
      <c r="CY90" s="296"/>
      <c r="CZ90" s="296"/>
      <c r="DA90" s="296"/>
      <c r="DB90" s="296"/>
      <c r="DC90" s="296"/>
      <c r="DD90" s="296"/>
      <c r="DE90" s="296"/>
      <c r="DF90" s="296"/>
      <c r="DG90" s="296"/>
      <c r="DH90" s="296"/>
      <c r="DI90" s="296"/>
      <c r="DJ90" s="296"/>
      <c r="DK90" s="296"/>
      <c r="DL90" s="296"/>
      <c r="DM90" s="296"/>
      <c r="DN90" s="296"/>
      <c r="DO90" s="296"/>
      <c r="DP90" s="296"/>
      <c r="DQ90" s="296"/>
      <c r="DR90" s="296"/>
      <c r="DS90" s="296"/>
      <c r="DT90" s="296"/>
      <c r="DU90" s="296"/>
      <c r="DV90" s="296"/>
      <c r="DW90" s="296"/>
      <c r="DX90" s="296"/>
      <c r="DY90" s="296"/>
      <c r="DZ90" s="296"/>
      <c r="EA90" s="296"/>
      <c r="EB90" s="296"/>
      <c r="EC90" s="296"/>
      <c r="ED90" s="296"/>
      <c r="EE90" s="296"/>
      <c r="EF90" s="296"/>
      <c r="EG90" s="296"/>
      <c r="EH90" s="296"/>
      <c r="EI90" s="296"/>
      <c r="EJ90" s="296"/>
      <c r="EK90" s="296"/>
      <c r="EL90" s="296"/>
      <c r="EM90" s="296"/>
      <c r="EN90" s="296"/>
      <c r="EO90" s="296"/>
      <c r="EP90" s="296"/>
      <c r="EQ90" s="296"/>
      <c r="ER90" s="296"/>
      <c r="ES90" s="296"/>
      <c r="ET90" s="296"/>
      <c r="EU90" s="296"/>
      <c r="EV90" s="296"/>
      <c r="EW90" s="296"/>
      <c r="EX90" s="296"/>
      <c r="EY90" s="296"/>
      <c r="EZ90" s="296"/>
      <c r="FA90" s="296"/>
      <c r="FB90" s="296"/>
      <c r="FC90" s="296"/>
      <c r="FD90" s="296"/>
      <c r="FE90" s="296"/>
      <c r="FF90" s="296"/>
      <c r="FG90" s="296"/>
      <c r="FH90" s="296"/>
      <c r="FI90" s="296"/>
      <c r="FJ90" s="296"/>
      <c r="FK90" s="296"/>
      <c r="FL90" s="296"/>
      <c r="FM90" s="296"/>
      <c r="FN90" s="296"/>
      <c r="FO90" s="296"/>
      <c r="FP90" s="296"/>
      <c r="FQ90" s="296"/>
      <c r="FR90" s="296"/>
      <c r="FS90" s="296"/>
      <c r="FT90" s="296"/>
      <c r="FU90" s="296"/>
      <c r="FV90" s="296"/>
      <c r="FW90" s="296"/>
      <c r="FX90" s="296"/>
      <c r="FY90" s="296"/>
      <c r="FZ90" s="296"/>
      <c r="GA90" s="296"/>
      <c r="GB90" s="296"/>
      <c r="GC90" s="296"/>
      <c r="GD90" s="296"/>
      <c r="GE90" s="296"/>
      <c r="GF90" s="296"/>
      <c r="GG90" s="296"/>
      <c r="GH90" s="296"/>
      <c r="GI90" s="296"/>
      <c r="GJ90" s="296"/>
      <c r="GK90" s="296"/>
      <c r="GL90" s="296"/>
      <c r="GM90" s="296"/>
      <c r="GN90" s="296"/>
      <c r="GO90" s="296"/>
      <c r="GP90" s="296"/>
      <c r="GQ90" s="296"/>
      <c r="GR90" s="297"/>
      <c r="GS90" s="297"/>
      <c r="GT90" s="297"/>
      <c r="GU90" s="297"/>
      <c r="GV90" s="297"/>
    </row>
    <row r="91" spans="1:204" ht="21.75" customHeight="1" thickBot="1" x14ac:dyDescent="0.3">
      <c r="A91" s="302"/>
      <c r="B91" s="573" t="str">
        <f>IF(I4&gt;0,I4,"")</f>
        <v/>
      </c>
      <c r="C91" s="570" t="s">
        <v>199</v>
      </c>
      <c r="D91" s="516"/>
      <c r="E91" s="404"/>
      <c r="F91" s="405"/>
      <c r="G91" s="375"/>
      <c r="H91" s="303"/>
      <c r="I91" s="413"/>
      <c r="J91" s="303"/>
      <c r="K91" s="683" t="s">
        <v>200</v>
      </c>
      <c r="L91" s="685"/>
      <c r="M91" s="681"/>
      <c r="N91" s="681"/>
      <c r="O91" s="450"/>
      <c r="P91" s="450"/>
      <c r="Q91" s="450"/>
      <c r="R91" s="374"/>
      <c r="S91" s="309"/>
      <c r="T91" s="342"/>
      <c r="U91" s="342"/>
      <c r="V91" s="303"/>
      <c r="W91" s="303"/>
      <c r="X91" s="303"/>
      <c r="Y91" s="311"/>
      <c r="Z91" s="311"/>
      <c r="AA91" s="397" t="s">
        <v>159</v>
      </c>
      <c r="AB91" s="313">
        <f>AB89*26</f>
        <v>0</v>
      </c>
      <c r="AC91" s="306"/>
      <c r="AD91" s="296"/>
      <c r="AE91" s="296"/>
      <c r="AF91" s="296"/>
      <c r="AG91" s="296"/>
      <c r="AH91" s="296"/>
      <c r="AI91" s="296"/>
      <c r="AJ91" s="296"/>
      <c r="AK91" s="296"/>
      <c r="AL91" s="296"/>
      <c r="AM91" s="296"/>
      <c r="AN91" s="296"/>
      <c r="AO91" s="296"/>
      <c r="AP91" s="296"/>
      <c r="AQ91" s="296"/>
      <c r="AR91" s="296"/>
      <c r="AS91" s="296"/>
      <c r="AT91" s="296"/>
      <c r="AU91" s="296"/>
      <c r="AV91" s="296"/>
      <c r="AW91" s="296"/>
      <c r="AX91" s="296"/>
      <c r="AY91" s="296"/>
      <c r="AZ91" s="296"/>
      <c r="BA91" s="296"/>
      <c r="BB91" s="296"/>
      <c r="BC91" s="296"/>
      <c r="BD91" s="296"/>
      <c r="BE91" s="296"/>
      <c r="BF91" s="296"/>
      <c r="BG91" s="296"/>
      <c r="BH91" s="296"/>
      <c r="BI91" s="296"/>
      <c r="BJ91" s="296"/>
      <c r="BK91" s="296"/>
      <c r="BL91" s="296"/>
      <c r="BM91" s="296"/>
      <c r="BN91" s="296"/>
      <c r="BO91" s="296"/>
      <c r="BP91" s="296"/>
      <c r="BQ91" s="296"/>
      <c r="BR91" s="296"/>
      <c r="BS91" s="296"/>
      <c r="BT91" s="296"/>
      <c r="BU91" s="296"/>
      <c r="BV91" s="296"/>
      <c r="BW91" s="296"/>
      <c r="BX91" s="296"/>
      <c r="BY91" s="296"/>
      <c r="BZ91" s="296"/>
      <c r="CA91" s="296"/>
      <c r="CB91" s="296"/>
      <c r="CC91" s="296"/>
      <c r="CD91" s="296"/>
      <c r="CE91" s="296"/>
      <c r="CF91" s="296"/>
      <c r="CG91" s="296"/>
      <c r="CH91" s="296"/>
      <c r="CI91" s="296"/>
      <c r="CJ91" s="296"/>
      <c r="CK91" s="296"/>
      <c r="CL91" s="296"/>
      <c r="CM91" s="296"/>
      <c r="CN91" s="296"/>
      <c r="CO91" s="296"/>
      <c r="CP91" s="296"/>
      <c r="CQ91" s="296"/>
      <c r="CR91" s="296"/>
      <c r="CS91" s="296"/>
      <c r="CT91" s="296"/>
      <c r="CU91" s="296"/>
      <c r="CV91" s="296"/>
      <c r="CW91" s="296"/>
      <c r="CX91" s="296"/>
      <c r="CY91" s="296"/>
      <c r="CZ91" s="296"/>
      <c r="DA91" s="296"/>
      <c r="DB91" s="296"/>
      <c r="DC91" s="296"/>
      <c r="DD91" s="296"/>
      <c r="DE91" s="296"/>
      <c r="DF91" s="296"/>
      <c r="DG91" s="296"/>
      <c r="DH91" s="296"/>
      <c r="DI91" s="296"/>
      <c r="DJ91" s="296"/>
      <c r="DK91" s="296"/>
      <c r="DL91" s="296"/>
      <c r="DM91" s="296"/>
      <c r="DN91" s="296"/>
      <c r="DO91" s="296"/>
      <c r="DP91" s="296"/>
      <c r="DQ91" s="296"/>
      <c r="DR91" s="296"/>
      <c r="DS91" s="296"/>
      <c r="DT91" s="296"/>
      <c r="DU91" s="296"/>
      <c r="DV91" s="296"/>
      <c r="DW91" s="296"/>
      <c r="DX91" s="296"/>
      <c r="DY91" s="296"/>
      <c r="DZ91" s="296"/>
      <c r="EA91" s="296"/>
      <c r="EB91" s="296"/>
      <c r="EC91" s="296"/>
      <c r="ED91" s="296"/>
      <c r="EE91" s="296"/>
      <c r="EF91" s="296"/>
      <c r="EG91" s="296"/>
      <c r="EH91" s="296"/>
      <c r="EI91" s="296"/>
      <c r="EJ91" s="296"/>
      <c r="EK91" s="296"/>
      <c r="EL91" s="296"/>
      <c r="EM91" s="296"/>
      <c r="EN91" s="296"/>
      <c r="EO91" s="296"/>
      <c r="EP91" s="296"/>
      <c r="EQ91" s="296"/>
      <c r="ER91" s="296"/>
      <c r="ES91" s="296"/>
      <c r="ET91" s="296"/>
      <c r="EU91" s="296"/>
      <c r="EV91" s="296"/>
      <c r="EW91" s="296"/>
      <c r="EX91" s="296"/>
      <c r="EY91" s="296"/>
      <c r="EZ91" s="296"/>
      <c r="FA91" s="296"/>
      <c r="FB91" s="296"/>
      <c r="FC91" s="296"/>
      <c r="FD91" s="296"/>
      <c r="FE91" s="296"/>
      <c r="FF91" s="296"/>
      <c r="FG91" s="296"/>
      <c r="FH91" s="296"/>
      <c r="FI91" s="296"/>
      <c r="FJ91" s="296"/>
      <c r="FK91" s="296"/>
      <c r="FL91" s="296"/>
      <c r="FM91" s="296"/>
      <c r="FN91" s="296"/>
      <c r="FO91" s="296"/>
      <c r="FP91" s="296"/>
      <c r="FQ91" s="296"/>
      <c r="FR91" s="296"/>
      <c r="FS91" s="296"/>
      <c r="FT91" s="296"/>
      <c r="FU91" s="296"/>
      <c r="FV91" s="296"/>
      <c r="FW91" s="296"/>
      <c r="FX91" s="296"/>
      <c r="FY91" s="296"/>
      <c r="FZ91" s="296"/>
      <c r="GA91" s="296"/>
      <c r="GB91" s="296"/>
      <c r="GC91" s="296"/>
      <c r="GD91" s="296"/>
      <c r="GE91" s="296"/>
      <c r="GF91" s="296"/>
      <c r="GG91" s="296"/>
      <c r="GH91" s="296"/>
      <c r="GI91" s="296"/>
      <c r="GJ91" s="296"/>
      <c r="GK91" s="296"/>
      <c r="GL91" s="296"/>
      <c r="GM91" s="296"/>
      <c r="GN91" s="296"/>
      <c r="GO91" s="296"/>
      <c r="GP91" s="296"/>
      <c r="GQ91" s="296"/>
      <c r="GR91" s="297"/>
      <c r="GS91" s="297"/>
      <c r="GT91" s="297"/>
      <c r="GU91" s="297"/>
      <c r="GV91" s="297"/>
    </row>
    <row r="92" spans="1:204" ht="15.75" x14ac:dyDescent="0.25">
      <c r="A92" s="302"/>
      <c r="B92" s="725" t="str">
        <f>IF(B91&gt;=70,"Optional Life Insurance is no longer available after age 70.","")</f>
        <v>Optional Life Insurance is no longer available after age 70.</v>
      </c>
      <c r="C92" s="725"/>
      <c r="D92" s="725"/>
      <c r="E92" s="725"/>
      <c r="F92" s="725"/>
      <c r="G92" s="725"/>
      <c r="H92" s="725"/>
      <c r="I92" s="725"/>
      <c r="J92" s="725"/>
      <c r="K92" s="725"/>
      <c r="L92" s="725"/>
      <c r="M92" s="725"/>
      <c r="N92" s="725"/>
      <c r="O92" s="725"/>
      <c r="P92" s="725"/>
      <c r="Q92" s="725"/>
      <c r="R92" s="725"/>
      <c r="S92" s="725"/>
      <c r="T92" s="725"/>
      <c r="U92" s="725"/>
      <c r="V92" s="725"/>
      <c r="W92" s="303"/>
      <c r="X92" s="303"/>
      <c r="Y92" s="303"/>
      <c r="Z92" s="311"/>
      <c r="AA92" s="312"/>
      <c r="AB92" s="600" t="str">
        <f xml:space="preserve"> IF(AB89&gt;0,"This cost takes into account a 50 % premium reduction but does not include the 9 % sales tax","")</f>
        <v/>
      </c>
      <c r="AC92" s="306"/>
      <c r="AD92" s="296"/>
      <c r="AE92" s="296"/>
      <c r="AF92" s="296"/>
      <c r="AG92" s="296"/>
      <c r="AH92" s="296"/>
      <c r="AI92" s="296"/>
      <c r="AJ92" s="296"/>
      <c r="AK92" s="296"/>
      <c r="AL92" s="296"/>
      <c r="AM92" s="296"/>
      <c r="AN92" s="296"/>
      <c r="AO92" s="296"/>
      <c r="AP92" s="296"/>
      <c r="AQ92" s="296"/>
      <c r="AR92" s="296"/>
      <c r="AS92" s="296"/>
      <c r="AT92" s="296"/>
      <c r="AU92" s="296"/>
      <c r="AV92" s="296"/>
      <c r="AW92" s="296"/>
      <c r="AX92" s="296"/>
      <c r="AY92" s="296"/>
      <c r="AZ92" s="296"/>
      <c r="BA92" s="296"/>
      <c r="BB92" s="296"/>
      <c r="BC92" s="296"/>
      <c r="BD92" s="296"/>
      <c r="BE92" s="296"/>
      <c r="BF92" s="296"/>
      <c r="BG92" s="296"/>
      <c r="BH92" s="296"/>
      <c r="BI92" s="296"/>
      <c r="BJ92" s="296"/>
      <c r="BK92" s="296"/>
      <c r="BL92" s="296"/>
      <c r="BM92" s="296"/>
      <c r="BN92" s="296"/>
      <c r="BO92" s="296"/>
      <c r="BP92" s="296"/>
      <c r="BQ92" s="296"/>
      <c r="BR92" s="296"/>
      <c r="BS92" s="296"/>
      <c r="BT92" s="296"/>
      <c r="BU92" s="296"/>
      <c r="BV92" s="296"/>
      <c r="BW92" s="296"/>
      <c r="BX92" s="296"/>
      <c r="BY92" s="296"/>
      <c r="BZ92" s="296"/>
      <c r="CA92" s="296"/>
      <c r="CB92" s="296"/>
      <c r="CC92" s="296"/>
      <c r="CD92" s="296"/>
      <c r="CE92" s="296"/>
      <c r="CF92" s="296"/>
      <c r="CG92" s="296"/>
      <c r="CH92" s="296"/>
      <c r="CI92" s="296"/>
      <c r="CJ92" s="296"/>
      <c r="CK92" s="296"/>
      <c r="CL92" s="296"/>
      <c r="CM92" s="296"/>
      <c r="CN92" s="296"/>
      <c r="CO92" s="296"/>
      <c r="CP92" s="296"/>
      <c r="CQ92" s="296"/>
      <c r="CR92" s="296"/>
      <c r="CS92" s="296"/>
      <c r="CT92" s="296"/>
      <c r="CU92" s="296"/>
      <c r="CV92" s="296"/>
      <c r="CW92" s="296"/>
      <c r="CX92" s="296"/>
      <c r="CY92" s="296"/>
      <c r="CZ92" s="296"/>
      <c r="DA92" s="296"/>
      <c r="DB92" s="296"/>
      <c r="DC92" s="296"/>
      <c r="DD92" s="296"/>
      <c r="DE92" s="296"/>
      <c r="DF92" s="296"/>
      <c r="DG92" s="296"/>
      <c r="DH92" s="296"/>
      <c r="DI92" s="296"/>
      <c r="DJ92" s="296"/>
      <c r="DK92" s="296"/>
      <c r="DL92" s="296"/>
      <c r="DM92" s="296"/>
      <c r="DN92" s="296"/>
      <c r="DO92" s="296"/>
      <c r="DP92" s="296"/>
      <c r="DQ92" s="296"/>
      <c r="DR92" s="296"/>
      <c r="DS92" s="296"/>
      <c r="DT92" s="296"/>
      <c r="DU92" s="296"/>
      <c r="DV92" s="296"/>
      <c r="DW92" s="296"/>
      <c r="DX92" s="296"/>
      <c r="DY92" s="296"/>
      <c r="DZ92" s="296"/>
      <c r="EA92" s="296"/>
      <c r="EB92" s="296"/>
      <c r="EC92" s="296"/>
      <c r="ED92" s="296"/>
      <c r="EE92" s="296"/>
      <c r="EF92" s="296"/>
      <c r="EG92" s="296"/>
      <c r="EH92" s="296"/>
      <c r="EI92" s="296"/>
      <c r="EJ92" s="296"/>
      <c r="EK92" s="296"/>
      <c r="EL92" s="296"/>
      <c r="EM92" s="296"/>
      <c r="EN92" s="296"/>
      <c r="EO92" s="296"/>
      <c r="EP92" s="296"/>
      <c r="EQ92" s="296"/>
      <c r="ER92" s="296"/>
      <c r="ES92" s="296"/>
      <c r="ET92" s="296"/>
      <c r="EU92" s="296"/>
      <c r="EV92" s="296"/>
      <c r="EW92" s="296"/>
      <c r="EX92" s="296"/>
      <c r="EY92" s="296"/>
      <c r="EZ92" s="296"/>
      <c r="FA92" s="296"/>
      <c r="FB92" s="296"/>
      <c r="FC92" s="296"/>
      <c r="FD92" s="296"/>
      <c r="FE92" s="296"/>
      <c r="FF92" s="296"/>
      <c r="FG92" s="296"/>
      <c r="FH92" s="296"/>
      <c r="FI92" s="296"/>
      <c r="FJ92" s="296"/>
      <c r="FK92" s="296"/>
      <c r="FL92" s="296"/>
      <c r="FM92" s="296"/>
      <c r="FN92" s="296"/>
      <c r="FO92" s="296"/>
      <c r="FP92" s="296"/>
      <c r="FQ92" s="296"/>
      <c r="FR92" s="296"/>
      <c r="FS92" s="296"/>
      <c r="FT92" s="296"/>
      <c r="FU92" s="296"/>
      <c r="FV92" s="296"/>
      <c r="FW92" s="296"/>
      <c r="FX92" s="296"/>
      <c r="FY92" s="296"/>
      <c r="FZ92" s="296"/>
      <c r="GA92" s="296"/>
      <c r="GB92" s="296"/>
      <c r="GC92" s="296"/>
      <c r="GD92" s="296"/>
      <c r="GE92" s="296"/>
      <c r="GF92" s="296"/>
      <c r="GG92" s="296"/>
      <c r="GH92" s="296"/>
      <c r="GI92" s="296"/>
      <c r="GJ92" s="296"/>
      <c r="GK92" s="296"/>
      <c r="GL92" s="296"/>
      <c r="GM92" s="296"/>
      <c r="GN92" s="296"/>
      <c r="GO92" s="296"/>
      <c r="GP92" s="296"/>
      <c r="GQ92" s="296"/>
      <c r="GR92" s="297"/>
      <c r="GS92" s="297"/>
      <c r="GT92" s="297"/>
      <c r="GU92" s="297"/>
      <c r="GV92" s="297"/>
    </row>
    <row r="93" spans="1:204" ht="5.25" customHeight="1" x14ac:dyDescent="0.25">
      <c r="A93" s="302"/>
      <c r="B93" s="395"/>
      <c r="C93" s="395"/>
      <c r="D93" s="395"/>
      <c r="E93" s="395"/>
      <c r="F93" s="395"/>
      <c r="G93" s="395"/>
      <c r="H93" s="395"/>
      <c r="I93" s="395"/>
      <c r="J93" s="395"/>
      <c r="K93" s="395"/>
      <c r="L93" s="395"/>
      <c r="M93" s="376"/>
      <c r="N93" s="376"/>
      <c r="O93" s="376"/>
      <c r="P93" s="376"/>
      <c r="Q93" s="376"/>
      <c r="R93" s="374"/>
      <c r="S93" s="731"/>
      <c r="T93" s="731"/>
      <c r="U93" s="731"/>
      <c r="V93" s="731"/>
      <c r="W93" s="731"/>
      <c r="X93" s="731"/>
      <c r="Y93" s="303"/>
      <c r="Z93" s="311"/>
      <c r="AA93" s="311"/>
      <c r="AB93" s="305"/>
      <c r="AC93" s="306"/>
      <c r="AD93" s="296"/>
      <c r="AE93" s="296"/>
      <c r="AF93" s="296"/>
      <c r="AG93" s="296"/>
      <c r="AH93" s="296"/>
      <c r="AI93" s="296"/>
      <c r="AJ93" s="296"/>
      <c r="AK93" s="296"/>
      <c r="AL93" s="296"/>
      <c r="AM93" s="296"/>
      <c r="AN93" s="296"/>
      <c r="AO93" s="296"/>
      <c r="AP93" s="296"/>
      <c r="AQ93" s="296"/>
      <c r="AR93" s="296"/>
      <c r="AS93" s="296"/>
      <c r="AT93" s="296"/>
      <c r="AU93" s="296"/>
      <c r="AV93" s="296"/>
      <c r="AW93" s="296"/>
      <c r="AX93" s="296"/>
      <c r="AY93" s="296"/>
      <c r="AZ93" s="296"/>
      <c r="BA93" s="296"/>
      <c r="BB93" s="296"/>
      <c r="BC93" s="296"/>
      <c r="BD93" s="296"/>
      <c r="BE93" s="296"/>
      <c r="BF93" s="296"/>
      <c r="BG93" s="296"/>
      <c r="BH93" s="296"/>
      <c r="BI93" s="296"/>
      <c r="BJ93" s="296"/>
      <c r="BK93" s="296"/>
      <c r="BL93" s="296"/>
      <c r="BM93" s="296"/>
      <c r="BN93" s="296"/>
      <c r="BO93" s="296"/>
      <c r="BP93" s="296"/>
      <c r="BQ93" s="296"/>
      <c r="BR93" s="296"/>
      <c r="BS93" s="296"/>
      <c r="BT93" s="296"/>
      <c r="BU93" s="296"/>
      <c r="BV93" s="296"/>
      <c r="BW93" s="296"/>
      <c r="BX93" s="296"/>
      <c r="BY93" s="296"/>
      <c r="BZ93" s="296"/>
      <c r="CA93" s="296"/>
      <c r="CB93" s="296"/>
      <c r="CC93" s="296"/>
      <c r="CD93" s="296"/>
      <c r="CE93" s="296"/>
      <c r="CF93" s="296"/>
      <c r="CG93" s="296"/>
      <c r="CH93" s="296"/>
      <c r="CI93" s="296"/>
      <c r="CJ93" s="296"/>
      <c r="CK93" s="296"/>
      <c r="CL93" s="296"/>
      <c r="CM93" s="296"/>
      <c r="CN93" s="296"/>
      <c r="CO93" s="296"/>
      <c r="CP93" s="296"/>
      <c r="CQ93" s="296"/>
      <c r="CR93" s="296"/>
      <c r="CS93" s="296"/>
      <c r="CT93" s="296"/>
      <c r="CU93" s="296"/>
      <c r="CV93" s="296"/>
      <c r="CW93" s="296"/>
      <c r="CX93" s="296"/>
      <c r="CY93" s="296"/>
      <c r="CZ93" s="296"/>
      <c r="DA93" s="296"/>
      <c r="DB93" s="296"/>
      <c r="DC93" s="296"/>
      <c r="DD93" s="296"/>
      <c r="DE93" s="296"/>
      <c r="DF93" s="296"/>
      <c r="DG93" s="296"/>
      <c r="DH93" s="296"/>
      <c r="DI93" s="296"/>
      <c r="DJ93" s="296"/>
      <c r="DK93" s="296"/>
      <c r="DL93" s="296"/>
      <c r="DM93" s="296"/>
      <c r="DN93" s="296"/>
      <c r="DO93" s="296"/>
      <c r="DP93" s="296"/>
      <c r="DQ93" s="296"/>
      <c r="DR93" s="296"/>
      <c r="DS93" s="296"/>
      <c r="DT93" s="296"/>
      <c r="DU93" s="296"/>
      <c r="DV93" s="296"/>
      <c r="DW93" s="296"/>
      <c r="DX93" s="296"/>
      <c r="DY93" s="296"/>
      <c r="DZ93" s="296"/>
      <c r="EA93" s="296"/>
      <c r="EB93" s="296"/>
      <c r="EC93" s="296"/>
      <c r="ED93" s="296"/>
      <c r="EE93" s="296"/>
      <c r="EF93" s="296"/>
      <c r="EG93" s="296"/>
      <c r="EH93" s="296"/>
      <c r="EI93" s="296"/>
      <c r="EJ93" s="296"/>
      <c r="EK93" s="296"/>
      <c r="EL93" s="296"/>
      <c r="EM93" s="296"/>
      <c r="EN93" s="296"/>
      <c r="EO93" s="296"/>
      <c r="EP93" s="296"/>
      <c r="EQ93" s="296"/>
      <c r="ER93" s="296"/>
      <c r="ES93" s="296"/>
      <c r="ET93" s="296"/>
      <c r="EU93" s="296"/>
      <c r="EV93" s="296"/>
      <c r="EW93" s="296"/>
      <c r="EX93" s="296"/>
      <c r="EY93" s="296"/>
      <c r="EZ93" s="296"/>
      <c r="FA93" s="296"/>
      <c r="FB93" s="296"/>
      <c r="FC93" s="296"/>
      <c r="FD93" s="296"/>
      <c r="FE93" s="296"/>
      <c r="FF93" s="296"/>
      <c r="FG93" s="296"/>
      <c r="FH93" s="296"/>
      <c r="FI93" s="296"/>
      <c r="FJ93" s="296"/>
      <c r="FK93" s="296"/>
      <c r="FL93" s="296"/>
      <c r="FM93" s="296"/>
      <c r="FN93" s="296"/>
      <c r="FO93" s="296"/>
      <c r="FP93" s="296"/>
      <c r="FQ93" s="296"/>
      <c r="FR93" s="296"/>
      <c r="FS93" s="296"/>
      <c r="FT93" s="296"/>
      <c r="FU93" s="296"/>
      <c r="FV93" s="296"/>
      <c r="FW93" s="296"/>
      <c r="FX93" s="296"/>
      <c r="FY93" s="296"/>
      <c r="FZ93" s="296"/>
      <c r="GA93" s="296"/>
      <c r="GB93" s="296"/>
      <c r="GC93" s="296"/>
      <c r="GD93" s="296"/>
      <c r="GE93" s="296"/>
      <c r="GF93" s="296"/>
      <c r="GG93" s="296"/>
      <c r="GH93" s="296"/>
      <c r="GI93" s="296"/>
      <c r="GJ93" s="296"/>
      <c r="GK93" s="296"/>
      <c r="GL93" s="296"/>
      <c r="GM93" s="296"/>
      <c r="GN93" s="296"/>
      <c r="GO93" s="296"/>
      <c r="GP93" s="296"/>
      <c r="GQ93" s="296"/>
      <c r="GR93" s="297"/>
      <c r="GS93" s="297"/>
      <c r="GT93" s="297"/>
      <c r="GU93" s="297"/>
      <c r="GV93" s="297"/>
    </row>
    <row r="94" spans="1:204" ht="5.25" customHeight="1" x14ac:dyDescent="0.25">
      <c r="A94" s="377"/>
      <c r="B94" s="378"/>
      <c r="C94" s="378"/>
      <c r="D94" s="378"/>
      <c r="E94" s="378"/>
      <c r="F94" s="378"/>
      <c r="G94" s="378"/>
      <c r="H94" s="378"/>
      <c r="I94" s="378"/>
      <c r="J94" s="378"/>
      <c r="K94" s="378"/>
      <c r="L94" s="378"/>
      <c r="M94" s="378"/>
      <c r="N94" s="378"/>
      <c r="O94" s="378"/>
      <c r="P94" s="378"/>
      <c r="Q94" s="378"/>
      <c r="R94" s="379"/>
      <c r="S94" s="379"/>
      <c r="T94" s="379"/>
      <c r="U94" s="379"/>
      <c r="V94" s="379"/>
      <c r="W94" s="379"/>
      <c r="X94" s="379"/>
      <c r="Y94" s="380"/>
      <c r="Z94" s="380"/>
      <c r="AA94" s="380"/>
      <c r="AB94" s="380"/>
      <c r="AC94" s="381"/>
      <c r="AD94" s="296"/>
      <c r="AE94" s="296"/>
      <c r="AF94" s="296"/>
      <c r="AG94" s="296"/>
      <c r="AH94" s="296"/>
      <c r="AI94" s="296"/>
      <c r="AJ94" s="296"/>
      <c r="AK94" s="296"/>
      <c r="AL94" s="296"/>
      <c r="AM94" s="296"/>
      <c r="AN94" s="296"/>
      <c r="AO94" s="296"/>
      <c r="AP94" s="296"/>
      <c r="AQ94" s="296"/>
      <c r="AR94" s="296"/>
      <c r="AS94" s="296"/>
      <c r="AT94" s="296"/>
      <c r="AU94" s="296"/>
      <c r="AV94" s="296"/>
      <c r="AW94" s="296"/>
      <c r="AX94" s="296"/>
      <c r="AY94" s="296"/>
      <c r="AZ94" s="296"/>
      <c r="BA94" s="296"/>
      <c r="BB94" s="296"/>
      <c r="BC94" s="296"/>
      <c r="BD94" s="296"/>
      <c r="BE94" s="296"/>
      <c r="BF94" s="296"/>
      <c r="BG94" s="296"/>
      <c r="BH94" s="296"/>
      <c r="BI94" s="296"/>
      <c r="BJ94" s="296"/>
      <c r="BK94" s="296"/>
      <c r="BL94" s="296"/>
      <c r="BM94" s="296"/>
      <c r="BN94" s="296"/>
      <c r="BO94" s="296"/>
      <c r="BP94" s="296"/>
      <c r="BQ94" s="296"/>
      <c r="BR94" s="296"/>
      <c r="BS94" s="296"/>
      <c r="BT94" s="296"/>
      <c r="BU94" s="296"/>
      <c r="BV94" s="296"/>
      <c r="BW94" s="296"/>
      <c r="BX94" s="296"/>
      <c r="BY94" s="296"/>
      <c r="BZ94" s="296"/>
      <c r="CA94" s="296"/>
      <c r="CB94" s="296"/>
      <c r="CC94" s="296"/>
      <c r="CD94" s="296"/>
      <c r="CE94" s="296"/>
      <c r="CF94" s="296"/>
      <c r="CG94" s="296"/>
      <c r="CH94" s="296"/>
      <c r="CI94" s="296"/>
      <c r="CJ94" s="296"/>
      <c r="CK94" s="296"/>
      <c r="CL94" s="296"/>
      <c r="CM94" s="296"/>
      <c r="CN94" s="296"/>
      <c r="CO94" s="296"/>
      <c r="CP94" s="296"/>
      <c r="CQ94" s="296"/>
      <c r="CR94" s="296"/>
      <c r="CS94" s="296"/>
      <c r="CT94" s="296"/>
      <c r="CU94" s="296"/>
      <c r="CV94" s="296"/>
      <c r="CW94" s="296"/>
      <c r="CX94" s="296"/>
      <c r="CY94" s="296"/>
      <c r="CZ94" s="296"/>
      <c r="DA94" s="296"/>
      <c r="DB94" s="296"/>
      <c r="DC94" s="296"/>
      <c r="DD94" s="296"/>
      <c r="DE94" s="296"/>
      <c r="DF94" s="296"/>
      <c r="DG94" s="296"/>
      <c r="DH94" s="296"/>
      <c r="DI94" s="296"/>
      <c r="DJ94" s="296"/>
      <c r="DK94" s="296"/>
      <c r="DL94" s="296"/>
      <c r="DM94" s="296"/>
      <c r="DN94" s="296"/>
      <c r="DO94" s="296"/>
      <c r="DP94" s="296"/>
      <c r="DQ94" s="296"/>
      <c r="DR94" s="296"/>
      <c r="DS94" s="296"/>
      <c r="DT94" s="296"/>
      <c r="DU94" s="296"/>
      <c r="DV94" s="296"/>
      <c r="DW94" s="296"/>
      <c r="DX94" s="296"/>
      <c r="DY94" s="296"/>
      <c r="DZ94" s="296"/>
      <c r="EA94" s="296"/>
      <c r="EB94" s="296"/>
      <c r="EC94" s="296"/>
      <c r="ED94" s="296"/>
      <c r="EE94" s="296"/>
      <c r="EF94" s="296"/>
      <c r="EG94" s="296"/>
      <c r="EH94" s="296"/>
      <c r="EI94" s="296"/>
      <c r="EJ94" s="296"/>
      <c r="EK94" s="296"/>
      <c r="EL94" s="296"/>
      <c r="EM94" s="296"/>
      <c r="EN94" s="296"/>
      <c r="EO94" s="296"/>
      <c r="EP94" s="296"/>
      <c r="EQ94" s="296"/>
      <c r="ER94" s="296"/>
      <c r="ES94" s="296"/>
      <c r="ET94" s="296"/>
      <c r="EU94" s="296"/>
      <c r="EV94" s="296"/>
      <c r="EW94" s="296"/>
      <c r="EX94" s="296"/>
      <c r="EY94" s="296"/>
      <c r="EZ94" s="296"/>
      <c r="FA94" s="296"/>
      <c r="FB94" s="296"/>
      <c r="FC94" s="296"/>
      <c r="FD94" s="296"/>
      <c r="FE94" s="296"/>
      <c r="FF94" s="296"/>
      <c r="FG94" s="296"/>
      <c r="FH94" s="296"/>
      <c r="FI94" s="296"/>
      <c r="FJ94" s="296"/>
      <c r="FK94" s="296"/>
      <c r="FL94" s="296"/>
      <c r="FM94" s="296"/>
      <c r="FN94" s="296"/>
      <c r="FO94" s="296"/>
      <c r="FP94" s="296"/>
      <c r="FQ94" s="296"/>
      <c r="FR94" s="296"/>
      <c r="FS94" s="296"/>
      <c r="FT94" s="296"/>
      <c r="FU94" s="296"/>
      <c r="FV94" s="296"/>
      <c r="FW94" s="296"/>
      <c r="FX94" s="296"/>
      <c r="FY94" s="296"/>
      <c r="FZ94" s="296"/>
      <c r="GA94" s="296"/>
      <c r="GB94" s="296"/>
      <c r="GC94" s="296"/>
      <c r="GD94" s="296"/>
      <c r="GE94" s="296"/>
      <c r="GF94" s="296"/>
      <c r="GG94" s="296"/>
      <c r="GH94" s="296"/>
      <c r="GI94" s="296"/>
      <c r="GJ94" s="296"/>
      <c r="GK94" s="296"/>
      <c r="GL94" s="296"/>
      <c r="GM94" s="296"/>
      <c r="GN94" s="296"/>
      <c r="GO94" s="296"/>
      <c r="GP94" s="296"/>
      <c r="GQ94" s="296"/>
      <c r="GR94" s="297"/>
      <c r="GS94" s="297"/>
      <c r="GT94" s="297"/>
      <c r="GU94" s="297"/>
      <c r="GV94" s="297"/>
    </row>
    <row r="95" spans="1:204" ht="21.75" thickBot="1" x14ac:dyDescent="0.4">
      <c r="A95" s="302"/>
      <c r="B95" s="400" t="s">
        <v>188</v>
      </c>
      <c r="C95" s="339"/>
      <c r="D95" s="303"/>
      <c r="E95" s="303"/>
      <c r="F95" s="303"/>
      <c r="G95" s="303"/>
      <c r="H95" s="303"/>
      <c r="I95" s="303"/>
      <c r="J95" s="303"/>
      <c r="K95" s="303"/>
      <c r="L95" s="303"/>
      <c r="M95" s="303"/>
      <c r="N95" s="303"/>
      <c r="O95" s="303"/>
      <c r="P95" s="303"/>
      <c r="Q95" s="303"/>
      <c r="R95" s="343"/>
      <c r="S95" s="303"/>
      <c r="T95" s="303"/>
      <c r="U95" s="303"/>
      <c r="V95" s="303"/>
      <c r="W95" s="303"/>
      <c r="X95" s="303"/>
      <c r="Y95" s="311"/>
      <c r="Z95" s="311"/>
      <c r="AA95" s="311"/>
      <c r="AB95" s="311"/>
      <c r="AC95" s="306"/>
      <c r="AD95" s="296"/>
      <c r="AE95" s="296"/>
      <c r="AF95" s="296"/>
      <c r="AG95" s="296"/>
      <c r="AH95" s="296"/>
      <c r="AI95" s="296"/>
      <c r="AJ95" s="296"/>
      <c r="AK95" s="296"/>
      <c r="AL95" s="296"/>
      <c r="AM95" s="296"/>
      <c r="AN95" s="296"/>
      <c r="AO95" s="296"/>
      <c r="AP95" s="296"/>
      <c r="AQ95" s="296"/>
      <c r="AR95" s="296"/>
      <c r="AS95" s="296"/>
      <c r="AT95" s="296"/>
      <c r="AU95" s="296"/>
      <c r="AV95" s="296"/>
      <c r="AW95" s="296"/>
      <c r="AX95" s="296"/>
      <c r="AY95" s="296"/>
      <c r="AZ95" s="296"/>
      <c r="BA95" s="296"/>
      <c r="BB95" s="296"/>
      <c r="BC95" s="296"/>
      <c r="BD95" s="296"/>
      <c r="BE95" s="296"/>
      <c r="BF95" s="296"/>
      <c r="BG95" s="296"/>
      <c r="BH95" s="296"/>
      <c r="BI95" s="296"/>
      <c r="BJ95" s="296"/>
      <c r="BK95" s="296"/>
      <c r="BL95" s="296"/>
      <c r="BM95" s="296"/>
      <c r="BN95" s="296"/>
      <c r="BO95" s="296"/>
      <c r="BP95" s="296"/>
      <c r="BQ95" s="296"/>
      <c r="BR95" s="296"/>
      <c r="BS95" s="296"/>
      <c r="BT95" s="296"/>
      <c r="BU95" s="296"/>
      <c r="BV95" s="296"/>
      <c r="BW95" s="296"/>
      <c r="BX95" s="296"/>
      <c r="BY95" s="296"/>
      <c r="BZ95" s="296"/>
      <c r="CA95" s="296"/>
      <c r="CB95" s="296"/>
      <c r="CC95" s="296"/>
      <c r="CD95" s="296"/>
      <c r="CE95" s="296"/>
      <c r="CF95" s="296"/>
      <c r="CG95" s="296"/>
      <c r="CH95" s="296"/>
      <c r="CI95" s="296"/>
      <c r="CJ95" s="296"/>
      <c r="CK95" s="296"/>
      <c r="CL95" s="296"/>
      <c r="CM95" s="296"/>
      <c r="CN95" s="296"/>
      <c r="CO95" s="296"/>
      <c r="CP95" s="296"/>
      <c r="CQ95" s="296"/>
      <c r="CR95" s="296"/>
      <c r="CS95" s="296"/>
      <c r="CT95" s="296"/>
      <c r="CU95" s="296"/>
      <c r="CV95" s="296"/>
      <c r="CW95" s="296"/>
      <c r="CX95" s="296"/>
      <c r="CY95" s="296"/>
      <c r="CZ95" s="296"/>
      <c r="DA95" s="296"/>
      <c r="DB95" s="296"/>
      <c r="DC95" s="296"/>
      <c r="DD95" s="296"/>
      <c r="DE95" s="296"/>
      <c r="DF95" s="296"/>
      <c r="DG95" s="296"/>
      <c r="DH95" s="296"/>
      <c r="DI95" s="296"/>
      <c r="DJ95" s="296"/>
      <c r="DK95" s="296"/>
      <c r="DL95" s="296"/>
      <c r="DM95" s="296"/>
      <c r="DN95" s="296"/>
      <c r="DO95" s="296"/>
      <c r="DP95" s="296"/>
      <c r="DQ95" s="296"/>
      <c r="DR95" s="296"/>
      <c r="DS95" s="296"/>
      <c r="DT95" s="296"/>
      <c r="DU95" s="296"/>
      <c r="DV95" s="296"/>
      <c r="DW95" s="296"/>
      <c r="DX95" s="296"/>
      <c r="DY95" s="296"/>
      <c r="DZ95" s="296"/>
      <c r="EA95" s="296"/>
      <c r="EB95" s="296"/>
      <c r="EC95" s="296"/>
      <c r="ED95" s="296"/>
      <c r="EE95" s="296"/>
      <c r="EF95" s="296"/>
      <c r="EG95" s="296"/>
      <c r="EH95" s="296"/>
      <c r="EI95" s="296"/>
      <c r="EJ95" s="296"/>
      <c r="EK95" s="296"/>
      <c r="EL95" s="296"/>
      <c r="EM95" s="296"/>
      <c r="EN95" s="296"/>
      <c r="EO95" s="296"/>
      <c r="EP95" s="296"/>
      <c r="EQ95" s="296"/>
      <c r="ER95" s="296"/>
      <c r="ES95" s="296"/>
      <c r="ET95" s="296"/>
      <c r="EU95" s="296"/>
      <c r="EV95" s="296"/>
      <c r="EW95" s="296"/>
      <c r="EX95" s="296"/>
      <c r="EY95" s="296"/>
      <c r="EZ95" s="296"/>
      <c r="FA95" s="296"/>
      <c r="FB95" s="296"/>
      <c r="FC95" s="296"/>
      <c r="FD95" s="296"/>
      <c r="FE95" s="296"/>
      <c r="FF95" s="296"/>
      <c r="FG95" s="296"/>
      <c r="FH95" s="296"/>
      <c r="FI95" s="296"/>
      <c r="FJ95" s="296"/>
      <c r="FK95" s="296"/>
      <c r="FL95" s="296"/>
      <c r="FM95" s="296"/>
      <c r="FN95" s="296"/>
      <c r="FO95" s="296"/>
      <c r="FP95" s="296"/>
      <c r="FQ95" s="296"/>
      <c r="FR95" s="296"/>
      <c r="FS95" s="296"/>
      <c r="FT95" s="296"/>
      <c r="FU95" s="296"/>
      <c r="FV95" s="296"/>
      <c r="FW95" s="296"/>
      <c r="FX95" s="296"/>
      <c r="FY95" s="296"/>
      <c r="FZ95" s="296"/>
      <c r="GA95" s="296"/>
      <c r="GB95" s="296"/>
      <c r="GC95" s="296"/>
      <c r="GD95" s="296"/>
      <c r="GE95" s="296"/>
      <c r="GF95" s="296"/>
      <c r="GG95" s="296"/>
      <c r="GH95" s="296"/>
      <c r="GI95" s="296"/>
      <c r="GJ95" s="296"/>
      <c r="GK95" s="296"/>
      <c r="GL95" s="296"/>
      <c r="GM95" s="296"/>
      <c r="GN95" s="296"/>
      <c r="GO95" s="296"/>
      <c r="GP95" s="296"/>
      <c r="GQ95" s="296"/>
      <c r="GR95" s="297"/>
      <c r="GS95" s="297"/>
      <c r="GT95" s="297"/>
      <c r="GU95" s="297"/>
      <c r="GV95" s="297"/>
    </row>
    <row r="96" spans="1:204" ht="21.75" customHeight="1" thickBot="1" x14ac:dyDescent="0.4">
      <c r="A96" s="302"/>
      <c r="B96" s="403" t="s">
        <v>201</v>
      </c>
      <c r="C96" s="307"/>
      <c r="D96" s="303"/>
      <c r="E96" s="303"/>
      <c r="F96" s="303"/>
      <c r="G96" s="303"/>
      <c r="H96" s="303"/>
      <c r="I96" s="303"/>
      <c r="J96" s="303"/>
      <c r="K96" s="303"/>
      <c r="L96" s="303"/>
      <c r="M96" s="303"/>
      <c r="N96" s="303"/>
      <c r="O96" s="448"/>
      <c r="P96" s="448"/>
      <c r="Q96" s="448"/>
      <c r="R96" s="448"/>
      <c r="S96" s="448"/>
      <c r="T96" s="447"/>
      <c r="U96" s="451" t="s">
        <v>190</v>
      </c>
      <c r="V96" s="513">
        <f>'Taux anglais'!R52</f>
        <v>0</v>
      </c>
      <c r="W96" s="303"/>
      <c r="X96" s="406" t="s">
        <v>191</v>
      </c>
      <c r="Y96" s="421">
        <f>IF(AND(X99&gt;0,X105&gt;0),0,X99+X105)</f>
        <v>0</v>
      </c>
      <c r="Z96" s="370"/>
      <c r="AA96" s="311"/>
      <c r="AB96" s="311"/>
      <c r="AC96" s="306"/>
      <c r="AD96" s="296"/>
      <c r="AE96" s="296"/>
      <c r="AF96" s="296"/>
      <c r="AG96" s="296"/>
      <c r="AH96" s="296"/>
      <c r="AI96" s="296"/>
      <c r="AJ96" s="296"/>
      <c r="AK96" s="296"/>
      <c r="AL96" s="296"/>
      <c r="AM96" s="296"/>
      <c r="AN96" s="296"/>
      <c r="AO96" s="296"/>
      <c r="AP96" s="296"/>
      <c r="AQ96" s="296"/>
      <c r="AR96" s="296"/>
      <c r="AS96" s="296"/>
      <c r="AT96" s="296"/>
      <c r="AU96" s="296"/>
      <c r="AV96" s="296"/>
      <c r="AW96" s="296"/>
      <c r="AX96" s="296"/>
      <c r="AY96" s="296"/>
      <c r="AZ96" s="296"/>
      <c r="BA96" s="296"/>
      <c r="BB96" s="296"/>
      <c r="BC96" s="296"/>
      <c r="BD96" s="296"/>
      <c r="BE96" s="296"/>
      <c r="BF96" s="296"/>
      <c r="BG96" s="296"/>
      <c r="BH96" s="296"/>
      <c r="BI96" s="296"/>
      <c r="BJ96" s="296"/>
      <c r="BK96" s="296"/>
      <c r="BL96" s="296"/>
      <c r="BM96" s="296"/>
      <c r="BN96" s="296"/>
      <c r="BO96" s="296"/>
      <c r="BP96" s="296"/>
      <c r="BQ96" s="296"/>
      <c r="BR96" s="296"/>
      <c r="BS96" s="296"/>
      <c r="BT96" s="296"/>
      <c r="BU96" s="296"/>
      <c r="BV96" s="296"/>
      <c r="BW96" s="296"/>
      <c r="BX96" s="296"/>
      <c r="BY96" s="296"/>
      <c r="BZ96" s="296"/>
      <c r="CA96" s="296"/>
      <c r="CB96" s="296"/>
      <c r="CC96" s="296"/>
      <c r="CD96" s="296"/>
      <c r="CE96" s="296"/>
      <c r="CF96" s="296"/>
      <c r="CG96" s="296"/>
      <c r="CH96" s="296"/>
      <c r="CI96" s="296"/>
      <c r="CJ96" s="296"/>
      <c r="CK96" s="296"/>
      <c r="CL96" s="296"/>
      <c r="CM96" s="296"/>
      <c r="CN96" s="296"/>
      <c r="CO96" s="296"/>
      <c r="CP96" s="296"/>
      <c r="CQ96" s="296"/>
      <c r="CR96" s="296"/>
      <c r="CS96" s="296"/>
      <c r="CT96" s="296"/>
      <c r="CU96" s="296"/>
      <c r="CV96" s="296"/>
      <c r="CW96" s="296"/>
      <c r="CX96" s="296"/>
      <c r="CY96" s="296"/>
      <c r="CZ96" s="296"/>
      <c r="DA96" s="296"/>
      <c r="DB96" s="296"/>
      <c r="DC96" s="296"/>
      <c r="DD96" s="296"/>
      <c r="DE96" s="296"/>
      <c r="DF96" s="296"/>
      <c r="DG96" s="296"/>
      <c r="DH96" s="296"/>
      <c r="DI96" s="296"/>
      <c r="DJ96" s="296"/>
      <c r="DK96" s="296"/>
      <c r="DL96" s="296"/>
      <c r="DM96" s="296"/>
      <c r="DN96" s="296"/>
      <c r="DO96" s="296"/>
      <c r="DP96" s="296"/>
      <c r="DQ96" s="296"/>
      <c r="DR96" s="296"/>
      <c r="DS96" s="296"/>
      <c r="DT96" s="296"/>
      <c r="DU96" s="296"/>
      <c r="DV96" s="296"/>
      <c r="DW96" s="296"/>
      <c r="DX96" s="296"/>
      <c r="DY96" s="296"/>
      <c r="DZ96" s="296"/>
      <c r="EA96" s="296"/>
      <c r="EB96" s="296"/>
      <c r="EC96" s="296"/>
      <c r="ED96" s="296"/>
      <c r="EE96" s="296"/>
      <c r="EF96" s="296"/>
      <c r="EG96" s="296"/>
      <c r="EH96" s="296"/>
      <c r="EI96" s="296"/>
      <c r="EJ96" s="296"/>
      <c r="EK96" s="296"/>
      <c r="EL96" s="296"/>
      <c r="EM96" s="296"/>
      <c r="EN96" s="296"/>
      <c r="EO96" s="296"/>
      <c r="EP96" s="296"/>
      <c r="EQ96" s="296"/>
      <c r="ER96" s="296"/>
      <c r="ES96" s="296"/>
      <c r="ET96" s="296"/>
      <c r="EU96" s="296"/>
      <c r="EV96" s="296"/>
      <c r="EW96" s="296"/>
      <c r="EX96" s="296"/>
      <c r="EY96" s="296"/>
      <c r="EZ96" s="296"/>
      <c r="FA96" s="296"/>
      <c r="FB96" s="296"/>
      <c r="FC96" s="296"/>
      <c r="FD96" s="296"/>
      <c r="FE96" s="296"/>
      <c r="FF96" s="296"/>
      <c r="FG96" s="296"/>
      <c r="FH96" s="296"/>
      <c r="FI96" s="296"/>
      <c r="FJ96" s="296"/>
      <c r="FK96" s="296"/>
      <c r="FL96" s="296"/>
      <c r="FM96" s="296"/>
      <c r="FN96" s="296"/>
      <c r="FO96" s="296"/>
      <c r="FP96" s="296"/>
      <c r="FQ96" s="296"/>
      <c r="FR96" s="296"/>
      <c r="FS96" s="296"/>
      <c r="FT96" s="296"/>
      <c r="FU96" s="296"/>
      <c r="FV96" s="296"/>
      <c r="FW96" s="296"/>
      <c r="FX96" s="296"/>
      <c r="FY96" s="296"/>
      <c r="FZ96" s="296"/>
      <c r="GA96" s="296"/>
      <c r="GB96" s="296"/>
      <c r="GC96" s="296"/>
      <c r="GD96" s="296"/>
      <c r="GE96" s="296"/>
      <c r="GF96" s="296"/>
      <c r="GG96" s="296"/>
      <c r="GH96" s="296"/>
      <c r="GI96" s="296"/>
      <c r="GJ96" s="296"/>
      <c r="GK96" s="296"/>
      <c r="GL96" s="296"/>
      <c r="GM96" s="296"/>
      <c r="GN96" s="296"/>
      <c r="GO96" s="296"/>
      <c r="GP96" s="296"/>
      <c r="GQ96" s="296"/>
      <c r="GR96" s="297"/>
      <c r="GS96" s="297"/>
      <c r="GT96" s="297"/>
      <c r="GU96" s="297"/>
      <c r="GV96" s="297"/>
    </row>
    <row r="97" spans="1:204" ht="21" x14ac:dyDescent="0.35">
      <c r="A97" s="302"/>
      <c r="B97" s="307"/>
      <c r="C97" s="307"/>
      <c r="D97" s="303"/>
      <c r="E97" s="303"/>
      <c r="F97" s="303"/>
      <c r="G97" s="303"/>
      <c r="H97" s="303"/>
      <c r="I97" s="303"/>
      <c r="J97" s="303"/>
      <c r="K97" s="303"/>
      <c r="L97" s="303"/>
      <c r="M97" s="303"/>
      <c r="N97" s="303"/>
      <c r="O97" s="371"/>
      <c r="P97" s="371"/>
      <c r="Q97" s="371"/>
      <c r="R97" s="371"/>
      <c r="S97" s="371"/>
      <c r="T97" s="371"/>
      <c r="U97" s="363"/>
      <c r="V97" s="303"/>
      <c r="W97" s="303"/>
      <c r="X97" s="360"/>
      <c r="Y97" s="370"/>
      <c r="Z97" s="370"/>
      <c r="AA97" s="311"/>
      <c r="AB97" s="311"/>
      <c r="AC97" s="306"/>
      <c r="AD97" s="296"/>
      <c r="AE97" s="296"/>
      <c r="AF97" s="296"/>
      <c r="AG97" s="296"/>
      <c r="AH97" s="296"/>
      <c r="AI97" s="296"/>
      <c r="AJ97" s="296"/>
      <c r="AK97" s="296"/>
      <c r="AL97" s="296"/>
      <c r="AM97" s="296"/>
      <c r="AN97" s="296"/>
      <c r="AO97" s="296"/>
      <c r="AP97" s="296"/>
      <c r="AQ97" s="296"/>
      <c r="AR97" s="296"/>
      <c r="AS97" s="296"/>
      <c r="AT97" s="296"/>
      <c r="AU97" s="296"/>
      <c r="AV97" s="296"/>
      <c r="AW97" s="296"/>
      <c r="AX97" s="296"/>
      <c r="AY97" s="296"/>
      <c r="AZ97" s="296"/>
      <c r="BA97" s="296"/>
      <c r="BB97" s="296"/>
      <c r="BC97" s="296"/>
      <c r="BD97" s="296"/>
      <c r="BE97" s="296"/>
      <c r="BF97" s="296"/>
      <c r="BG97" s="296"/>
      <c r="BH97" s="296"/>
      <c r="BI97" s="296"/>
      <c r="BJ97" s="296"/>
      <c r="BK97" s="296"/>
      <c r="BL97" s="296"/>
      <c r="BM97" s="296"/>
      <c r="BN97" s="296"/>
      <c r="BO97" s="296"/>
      <c r="BP97" s="296"/>
      <c r="BQ97" s="296"/>
      <c r="BR97" s="296"/>
      <c r="BS97" s="296"/>
      <c r="BT97" s="296"/>
      <c r="BU97" s="296"/>
      <c r="BV97" s="296"/>
      <c r="BW97" s="296"/>
      <c r="BX97" s="296"/>
      <c r="BY97" s="296"/>
      <c r="BZ97" s="296"/>
      <c r="CA97" s="296"/>
      <c r="CB97" s="296"/>
      <c r="CC97" s="296"/>
      <c r="CD97" s="296"/>
      <c r="CE97" s="296"/>
      <c r="CF97" s="296"/>
      <c r="CG97" s="296"/>
      <c r="CH97" s="296"/>
      <c r="CI97" s="296"/>
      <c r="CJ97" s="296"/>
      <c r="CK97" s="296"/>
      <c r="CL97" s="296"/>
      <c r="CM97" s="296"/>
      <c r="CN97" s="296"/>
      <c r="CO97" s="296"/>
      <c r="CP97" s="296"/>
      <c r="CQ97" s="296"/>
      <c r="CR97" s="296"/>
      <c r="CS97" s="296"/>
      <c r="CT97" s="296"/>
      <c r="CU97" s="296"/>
      <c r="CV97" s="296"/>
      <c r="CW97" s="296"/>
      <c r="CX97" s="296"/>
      <c r="CY97" s="296"/>
      <c r="CZ97" s="296"/>
      <c r="DA97" s="296"/>
      <c r="DB97" s="296"/>
      <c r="DC97" s="296"/>
      <c r="DD97" s="296"/>
      <c r="DE97" s="296"/>
      <c r="DF97" s="296"/>
      <c r="DG97" s="296"/>
      <c r="DH97" s="296"/>
      <c r="DI97" s="296"/>
      <c r="DJ97" s="296"/>
      <c r="DK97" s="296"/>
      <c r="DL97" s="296"/>
      <c r="DM97" s="296"/>
      <c r="DN97" s="296"/>
      <c r="DO97" s="296"/>
      <c r="DP97" s="296"/>
      <c r="DQ97" s="296"/>
      <c r="DR97" s="296"/>
      <c r="DS97" s="296"/>
      <c r="DT97" s="296"/>
      <c r="DU97" s="296"/>
      <c r="DV97" s="296"/>
      <c r="DW97" s="296"/>
      <c r="DX97" s="296"/>
      <c r="DY97" s="296"/>
      <c r="DZ97" s="296"/>
      <c r="EA97" s="296"/>
      <c r="EB97" s="296"/>
      <c r="EC97" s="296"/>
      <c r="ED97" s="296"/>
      <c r="EE97" s="296"/>
      <c r="EF97" s="296"/>
      <c r="EG97" s="296"/>
      <c r="EH97" s="296"/>
      <c r="EI97" s="296"/>
      <c r="EJ97" s="296"/>
      <c r="EK97" s="296"/>
      <c r="EL97" s="296"/>
      <c r="EM97" s="296"/>
      <c r="EN97" s="296"/>
      <c r="EO97" s="296"/>
      <c r="EP97" s="296"/>
      <c r="EQ97" s="296"/>
      <c r="ER97" s="296"/>
      <c r="ES97" s="296"/>
      <c r="ET97" s="296"/>
      <c r="EU97" s="296"/>
      <c r="EV97" s="296"/>
      <c r="EW97" s="296"/>
      <c r="EX97" s="296"/>
      <c r="EY97" s="296"/>
      <c r="EZ97" s="296"/>
      <c r="FA97" s="296"/>
      <c r="FB97" s="296"/>
      <c r="FC97" s="296"/>
      <c r="FD97" s="296"/>
      <c r="FE97" s="296"/>
      <c r="FF97" s="296"/>
      <c r="FG97" s="296"/>
      <c r="FH97" s="296"/>
      <c r="FI97" s="296"/>
      <c r="FJ97" s="296"/>
      <c r="FK97" s="296"/>
      <c r="FL97" s="296"/>
      <c r="FM97" s="296"/>
      <c r="FN97" s="296"/>
      <c r="FO97" s="296"/>
      <c r="FP97" s="296"/>
      <c r="FQ97" s="296"/>
      <c r="FR97" s="296"/>
      <c r="FS97" s="296"/>
      <c r="FT97" s="296"/>
      <c r="FU97" s="296"/>
      <c r="FV97" s="296"/>
      <c r="FW97" s="296"/>
      <c r="FX97" s="296"/>
      <c r="FY97" s="296"/>
      <c r="FZ97" s="296"/>
      <c r="GA97" s="296"/>
      <c r="GB97" s="296"/>
      <c r="GC97" s="296"/>
      <c r="GD97" s="296"/>
      <c r="GE97" s="296"/>
      <c r="GF97" s="296"/>
      <c r="GG97" s="296"/>
      <c r="GH97" s="296"/>
      <c r="GI97" s="296"/>
      <c r="GJ97" s="296"/>
      <c r="GK97" s="296"/>
      <c r="GL97" s="296"/>
      <c r="GM97" s="296"/>
      <c r="GN97" s="296"/>
      <c r="GO97" s="296"/>
      <c r="GP97" s="296"/>
      <c r="GQ97" s="296"/>
      <c r="GR97" s="297"/>
      <c r="GS97" s="297"/>
      <c r="GT97" s="297"/>
      <c r="GU97" s="297"/>
      <c r="GV97" s="297"/>
    </row>
    <row r="98" spans="1:204" ht="15.75" thickBot="1" x14ac:dyDescent="0.3">
      <c r="A98" s="302"/>
      <c r="B98" s="682" t="s">
        <v>192</v>
      </c>
      <c r="C98" s="682"/>
      <c r="D98" s="682"/>
      <c r="E98" s="682"/>
      <c r="F98" s="682"/>
      <c r="G98" s="682"/>
      <c r="H98" s="682"/>
      <c r="I98" s="372"/>
      <c r="J98" s="372"/>
      <c r="K98" s="303" t="s">
        <v>193</v>
      </c>
      <c r="L98" s="303"/>
      <c r="M98" s="303"/>
      <c r="N98" s="303"/>
      <c r="O98" s="303"/>
      <c r="P98" s="303"/>
      <c r="Q98" s="303"/>
      <c r="R98" s="713" t="s">
        <v>194</v>
      </c>
      <c r="S98" s="713"/>
      <c r="T98" s="713"/>
      <c r="U98" s="713"/>
      <c r="V98" s="713"/>
      <c r="W98" s="713"/>
      <c r="X98" s="713"/>
      <c r="Y98" s="311"/>
      <c r="Z98" s="311"/>
      <c r="AA98" s="311"/>
      <c r="AB98" s="311"/>
      <c r="AC98" s="306"/>
      <c r="AD98" s="296"/>
      <c r="AE98" s="296"/>
      <c r="AF98" s="296"/>
      <c r="AG98" s="296"/>
      <c r="AH98" s="296"/>
      <c r="AI98" s="296"/>
      <c r="AJ98" s="296"/>
      <c r="AK98" s="296"/>
      <c r="AL98" s="296"/>
      <c r="AM98" s="296"/>
      <c r="AN98" s="296"/>
      <c r="AO98" s="296"/>
      <c r="AP98" s="296"/>
      <c r="AQ98" s="296"/>
      <c r="AR98" s="296"/>
      <c r="AS98" s="296"/>
      <c r="AT98" s="296"/>
      <c r="AU98" s="296"/>
      <c r="AV98" s="296"/>
      <c r="AW98" s="296"/>
      <c r="AX98" s="296"/>
      <c r="AY98" s="296"/>
      <c r="AZ98" s="296"/>
      <c r="BA98" s="296"/>
      <c r="BB98" s="296"/>
      <c r="BC98" s="296"/>
      <c r="BD98" s="296"/>
      <c r="BE98" s="296"/>
      <c r="BF98" s="296"/>
      <c r="BG98" s="296"/>
      <c r="BH98" s="296"/>
      <c r="BI98" s="296"/>
      <c r="BJ98" s="296"/>
      <c r="BK98" s="296"/>
      <c r="BL98" s="296"/>
      <c r="BM98" s="296"/>
      <c r="BN98" s="296"/>
      <c r="BO98" s="296"/>
      <c r="BP98" s="296"/>
      <c r="BQ98" s="296"/>
      <c r="BR98" s="296"/>
      <c r="BS98" s="296"/>
      <c r="BT98" s="296"/>
      <c r="BU98" s="296"/>
      <c r="BV98" s="296"/>
      <c r="BW98" s="296"/>
      <c r="BX98" s="296"/>
      <c r="BY98" s="296"/>
      <c r="BZ98" s="296"/>
      <c r="CA98" s="296"/>
      <c r="CB98" s="296"/>
      <c r="CC98" s="296"/>
      <c r="CD98" s="296"/>
      <c r="CE98" s="296"/>
      <c r="CF98" s="296"/>
      <c r="CG98" s="296"/>
      <c r="CH98" s="296"/>
      <c r="CI98" s="296"/>
      <c r="CJ98" s="296"/>
      <c r="CK98" s="296"/>
      <c r="CL98" s="296"/>
      <c r="CM98" s="296"/>
      <c r="CN98" s="296"/>
      <c r="CO98" s="296"/>
      <c r="CP98" s="296"/>
      <c r="CQ98" s="296"/>
      <c r="CR98" s="296"/>
      <c r="CS98" s="296"/>
      <c r="CT98" s="296"/>
      <c r="CU98" s="296"/>
      <c r="CV98" s="296"/>
      <c r="CW98" s="296"/>
      <c r="CX98" s="296"/>
      <c r="CY98" s="296"/>
      <c r="CZ98" s="296"/>
      <c r="DA98" s="296"/>
      <c r="DB98" s="296"/>
      <c r="DC98" s="296"/>
      <c r="DD98" s="296"/>
      <c r="DE98" s="296"/>
      <c r="DF98" s="296"/>
      <c r="DG98" s="296"/>
      <c r="DH98" s="296"/>
      <c r="DI98" s="296"/>
      <c r="DJ98" s="296"/>
      <c r="DK98" s="296"/>
      <c r="DL98" s="296"/>
      <c r="DM98" s="296"/>
      <c r="DN98" s="296"/>
      <c r="DO98" s="296"/>
      <c r="DP98" s="296"/>
      <c r="DQ98" s="296"/>
      <c r="DR98" s="296"/>
      <c r="DS98" s="296"/>
      <c r="DT98" s="296"/>
      <c r="DU98" s="296"/>
      <c r="DV98" s="296"/>
      <c r="DW98" s="296"/>
      <c r="DX98" s="296"/>
      <c r="DY98" s="296"/>
      <c r="DZ98" s="296"/>
      <c r="EA98" s="296"/>
      <c r="EB98" s="296"/>
      <c r="EC98" s="296"/>
      <c r="ED98" s="296"/>
      <c r="EE98" s="296"/>
      <c r="EF98" s="296"/>
      <c r="EG98" s="296"/>
      <c r="EH98" s="296"/>
      <c r="EI98" s="296"/>
      <c r="EJ98" s="296"/>
      <c r="EK98" s="296"/>
      <c r="EL98" s="296"/>
      <c r="EM98" s="296"/>
      <c r="EN98" s="296"/>
      <c r="EO98" s="296"/>
      <c r="EP98" s="296"/>
      <c r="EQ98" s="296"/>
      <c r="ER98" s="296"/>
      <c r="ES98" s="296"/>
      <c r="ET98" s="296"/>
      <c r="EU98" s="296"/>
      <c r="EV98" s="296"/>
      <c r="EW98" s="296"/>
      <c r="EX98" s="296"/>
      <c r="EY98" s="296"/>
      <c r="EZ98" s="296"/>
      <c r="FA98" s="296"/>
      <c r="FB98" s="296"/>
      <c r="FC98" s="296"/>
      <c r="FD98" s="296"/>
      <c r="FE98" s="296"/>
      <c r="FF98" s="296"/>
      <c r="FG98" s="296"/>
      <c r="FH98" s="296"/>
      <c r="FI98" s="296"/>
      <c r="FJ98" s="296"/>
      <c r="FK98" s="296"/>
      <c r="FL98" s="296"/>
      <c r="FM98" s="296"/>
      <c r="FN98" s="296"/>
      <c r="FO98" s="296"/>
      <c r="FP98" s="296"/>
      <c r="FQ98" s="296"/>
      <c r="FR98" s="296"/>
      <c r="FS98" s="296"/>
      <c r="FT98" s="296"/>
      <c r="FU98" s="296"/>
      <c r="FV98" s="296"/>
      <c r="FW98" s="296"/>
      <c r="FX98" s="296"/>
      <c r="FY98" s="296"/>
      <c r="FZ98" s="296"/>
      <c r="GA98" s="296"/>
      <c r="GB98" s="296"/>
      <c r="GC98" s="296"/>
      <c r="GD98" s="296"/>
      <c r="GE98" s="296"/>
      <c r="GF98" s="296"/>
      <c r="GG98" s="296"/>
      <c r="GH98" s="296"/>
      <c r="GI98" s="296"/>
      <c r="GJ98" s="296"/>
      <c r="GK98" s="296"/>
      <c r="GL98" s="296"/>
      <c r="GM98" s="296"/>
      <c r="GN98" s="296"/>
      <c r="GO98" s="296"/>
      <c r="GP98" s="296"/>
      <c r="GQ98" s="296"/>
      <c r="GR98" s="297"/>
      <c r="GS98" s="297"/>
      <c r="GT98" s="297"/>
      <c r="GU98" s="297"/>
      <c r="GV98" s="297"/>
    </row>
    <row r="99" spans="1:204" ht="21.75" thickBot="1" x14ac:dyDescent="0.3">
      <c r="A99" s="302"/>
      <c r="B99" s="413"/>
      <c r="C99" s="310"/>
      <c r="D99" s="683" t="s">
        <v>173</v>
      </c>
      <c r="E99" s="685"/>
      <c r="F99" s="681" t="str">
        <f>IF(COUNTBLANK(B99:B101)&lt;2,"You can't choose more than one answer",IF(COUNTBLANK(B99:B101)=3,"You have to choose an answer",""))</f>
        <v>You have to choose an answer</v>
      </c>
      <c r="G99" s="681"/>
      <c r="H99" s="681"/>
      <c r="I99" s="413"/>
      <c r="J99" s="310"/>
      <c r="K99" s="683" t="s">
        <v>195</v>
      </c>
      <c r="L99" s="685"/>
      <c r="M99" s="748" t="str">
        <f>IF(COUNTBLANK(I99:I101)&lt;2,"You can't choose more than one answer",IF(COUNTBLANK(I99:I101)=3,"You have to choose an answer",""))</f>
        <v>You have to choose an answer</v>
      </c>
      <c r="N99" s="450"/>
      <c r="O99" s="450"/>
      <c r="P99" s="450"/>
      <c r="Q99" s="450"/>
      <c r="R99" s="373"/>
      <c r="S99" s="311"/>
      <c r="T99" s="514"/>
      <c r="U99" s="744" t="s">
        <v>317</v>
      </c>
      <c r="V99" s="745"/>
      <c r="W99" s="746"/>
      <c r="X99" s="421">
        <f>IF(OR(T99=1,T99=2,T99=3,T99=4,T99=5,T99=6,T99=7),T99*20000,0)</f>
        <v>0</v>
      </c>
      <c r="Y99" s="747" t="str">
        <f>IF(AND(X99&gt;0,X105&gt;0),"If you change the amount of insurance you already have, you must take units of $25 000","")</f>
        <v/>
      </c>
      <c r="Z99" s="747"/>
      <c r="AA99" s="311"/>
      <c r="AB99" s="311"/>
      <c r="AC99" s="306"/>
      <c r="AD99" s="296"/>
      <c r="AE99" s="296"/>
      <c r="AF99" s="296"/>
      <c r="AG99" s="296"/>
      <c r="AH99" s="296"/>
      <c r="AI99" s="296"/>
      <c r="AJ99" s="296"/>
      <c r="AK99" s="296"/>
      <c r="AL99" s="296"/>
      <c r="AM99" s="296"/>
      <c r="AN99" s="296"/>
      <c r="AO99" s="296"/>
      <c r="AP99" s="296"/>
      <c r="AQ99" s="296"/>
      <c r="AR99" s="296"/>
      <c r="AS99" s="296"/>
      <c r="AT99" s="296"/>
      <c r="AU99" s="296"/>
      <c r="AV99" s="296"/>
      <c r="AW99" s="296"/>
      <c r="AX99" s="296"/>
      <c r="AY99" s="296"/>
      <c r="AZ99" s="296"/>
      <c r="BA99" s="296"/>
      <c r="BB99" s="296"/>
      <c r="BC99" s="296"/>
      <c r="BD99" s="296"/>
      <c r="BE99" s="296"/>
      <c r="BF99" s="296"/>
      <c r="BG99" s="296"/>
      <c r="BH99" s="296"/>
      <c r="BI99" s="296"/>
      <c r="BJ99" s="296"/>
      <c r="BK99" s="296"/>
      <c r="BL99" s="296"/>
      <c r="BM99" s="296"/>
      <c r="BN99" s="296"/>
      <c r="BO99" s="296"/>
      <c r="BP99" s="296"/>
      <c r="BQ99" s="296"/>
      <c r="BR99" s="296"/>
      <c r="BS99" s="296"/>
      <c r="BT99" s="296"/>
      <c r="BU99" s="296"/>
      <c r="BV99" s="296"/>
      <c r="BW99" s="296"/>
      <c r="BX99" s="296"/>
      <c r="BY99" s="296"/>
      <c r="BZ99" s="296"/>
      <c r="CA99" s="296"/>
      <c r="CB99" s="296"/>
      <c r="CC99" s="296"/>
      <c r="CD99" s="296"/>
      <c r="CE99" s="296"/>
      <c r="CF99" s="296"/>
      <c r="CG99" s="296"/>
      <c r="CH99" s="296"/>
      <c r="CI99" s="296"/>
      <c r="CJ99" s="296"/>
      <c r="CK99" s="296"/>
      <c r="CL99" s="296"/>
      <c r="CM99" s="296"/>
      <c r="CN99" s="296"/>
      <c r="CO99" s="296"/>
      <c r="CP99" s="296"/>
      <c r="CQ99" s="296"/>
      <c r="CR99" s="296"/>
      <c r="CS99" s="296"/>
      <c r="CT99" s="296"/>
      <c r="CU99" s="296"/>
      <c r="CV99" s="296"/>
      <c r="CW99" s="296"/>
      <c r="CX99" s="296"/>
      <c r="CY99" s="296"/>
      <c r="CZ99" s="296"/>
      <c r="DA99" s="296"/>
      <c r="DB99" s="296"/>
      <c r="DC99" s="296"/>
      <c r="DD99" s="296"/>
      <c r="DE99" s="296"/>
      <c r="DF99" s="296"/>
      <c r="DG99" s="296"/>
      <c r="DH99" s="296"/>
      <c r="DI99" s="296"/>
      <c r="DJ99" s="296"/>
      <c r="DK99" s="296"/>
      <c r="DL99" s="296"/>
      <c r="DM99" s="296"/>
      <c r="DN99" s="296"/>
      <c r="DO99" s="296"/>
      <c r="DP99" s="296"/>
      <c r="DQ99" s="296"/>
      <c r="DR99" s="296"/>
      <c r="DS99" s="296"/>
      <c r="DT99" s="296"/>
      <c r="DU99" s="296"/>
      <c r="DV99" s="296"/>
      <c r="DW99" s="296"/>
      <c r="DX99" s="296"/>
      <c r="DY99" s="296"/>
      <c r="DZ99" s="296"/>
      <c r="EA99" s="296"/>
      <c r="EB99" s="296"/>
      <c r="EC99" s="296"/>
      <c r="ED99" s="296"/>
      <c r="EE99" s="296"/>
      <c r="EF99" s="296"/>
      <c r="EG99" s="296"/>
      <c r="EH99" s="296"/>
      <c r="EI99" s="296"/>
      <c r="EJ99" s="296"/>
      <c r="EK99" s="296"/>
      <c r="EL99" s="296"/>
      <c r="EM99" s="296"/>
      <c r="EN99" s="296"/>
      <c r="EO99" s="296"/>
      <c r="EP99" s="296"/>
      <c r="EQ99" s="296"/>
      <c r="ER99" s="296"/>
      <c r="ES99" s="296"/>
      <c r="ET99" s="296"/>
      <c r="EU99" s="296"/>
      <c r="EV99" s="296"/>
      <c r="EW99" s="296"/>
      <c r="EX99" s="296"/>
      <c r="EY99" s="296"/>
      <c r="EZ99" s="296"/>
      <c r="FA99" s="296"/>
      <c r="FB99" s="296"/>
      <c r="FC99" s="296"/>
      <c r="FD99" s="296"/>
      <c r="FE99" s="296"/>
      <c r="FF99" s="296"/>
      <c r="FG99" s="296"/>
      <c r="FH99" s="296"/>
      <c r="FI99" s="296"/>
      <c r="FJ99" s="296"/>
      <c r="FK99" s="296"/>
      <c r="FL99" s="296"/>
      <c r="FM99" s="296"/>
      <c r="FN99" s="296"/>
      <c r="FO99" s="296"/>
      <c r="FP99" s="296"/>
      <c r="FQ99" s="296"/>
      <c r="FR99" s="296"/>
      <c r="FS99" s="296"/>
      <c r="FT99" s="296"/>
      <c r="FU99" s="296"/>
      <c r="FV99" s="296"/>
      <c r="FW99" s="296"/>
      <c r="FX99" s="296"/>
      <c r="FY99" s="296"/>
      <c r="FZ99" s="296"/>
      <c r="GA99" s="296"/>
      <c r="GB99" s="296"/>
      <c r="GC99" s="296"/>
      <c r="GD99" s="296"/>
      <c r="GE99" s="296"/>
      <c r="GF99" s="296"/>
      <c r="GG99" s="296"/>
      <c r="GH99" s="296"/>
      <c r="GI99" s="296"/>
      <c r="GJ99" s="296"/>
      <c r="GK99" s="296"/>
      <c r="GL99" s="296"/>
      <c r="GM99" s="296"/>
      <c r="GN99" s="296"/>
      <c r="GO99" s="296"/>
      <c r="GP99" s="296"/>
      <c r="GQ99" s="296"/>
      <c r="GR99" s="297"/>
      <c r="GS99" s="297"/>
      <c r="GT99" s="297"/>
      <c r="GU99" s="297"/>
      <c r="GV99" s="297"/>
    </row>
    <row r="100" spans="1:204" ht="4.5" customHeight="1" thickBot="1" x14ac:dyDescent="0.3">
      <c r="A100" s="302"/>
      <c r="B100" s="414"/>
      <c r="C100" s="360"/>
      <c r="D100" s="303"/>
      <c r="E100" s="303"/>
      <c r="F100" s="681"/>
      <c r="G100" s="681"/>
      <c r="H100" s="681"/>
      <c r="I100" s="417"/>
      <c r="J100" s="310"/>
      <c r="K100" s="436"/>
      <c r="L100" s="436"/>
      <c r="M100" s="748"/>
      <c r="N100" s="450"/>
      <c r="O100" s="450"/>
      <c r="P100" s="450"/>
      <c r="Q100" s="450"/>
      <c r="R100" s="374"/>
      <c r="S100" s="309"/>
      <c r="T100" s="309"/>
      <c r="U100" s="303"/>
      <c r="V100" s="303"/>
      <c r="W100" s="303"/>
      <c r="X100" s="303"/>
      <c r="Y100" s="747"/>
      <c r="Z100" s="747"/>
      <c r="AA100" s="311"/>
      <c r="AB100" s="311"/>
      <c r="AC100" s="30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296"/>
      <c r="AY100" s="296"/>
      <c r="AZ100" s="296"/>
      <c r="BA100" s="296"/>
      <c r="BB100" s="296"/>
      <c r="BC100" s="296"/>
      <c r="BD100" s="296"/>
      <c r="BE100" s="296"/>
      <c r="BF100" s="296"/>
      <c r="BG100" s="296"/>
      <c r="BH100" s="296"/>
      <c r="BI100" s="296"/>
      <c r="BJ100" s="296"/>
      <c r="BK100" s="296"/>
      <c r="BL100" s="296"/>
      <c r="BM100" s="296"/>
      <c r="BN100" s="296"/>
      <c r="BO100" s="296"/>
      <c r="BP100" s="296"/>
      <c r="BQ100" s="296"/>
      <c r="BR100" s="296"/>
      <c r="BS100" s="296"/>
      <c r="BT100" s="296"/>
      <c r="BU100" s="296"/>
      <c r="BV100" s="296"/>
      <c r="BW100" s="296"/>
      <c r="BX100" s="296"/>
      <c r="BY100" s="296"/>
      <c r="BZ100" s="296"/>
      <c r="CA100" s="296"/>
      <c r="CB100" s="296"/>
      <c r="CC100" s="296"/>
      <c r="CD100" s="296"/>
      <c r="CE100" s="296"/>
      <c r="CF100" s="296"/>
      <c r="CG100" s="296"/>
      <c r="CH100" s="296"/>
      <c r="CI100" s="296"/>
      <c r="CJ100" s="296"/>
      <c r="CK100" s="296"/>
      <c r="CL100" s="296"/>
      <c r="CM100" s="296"/>
      <c r="CN100" s="296"/>
      <c r="CO100" s="296"/>
      <c r="CP100" s="296"/>
      <c r="CQ100" s="296"/>
      <c r="CR100" s="296"/>
      <c r="CS100" s="296"/>
      <c r="CT100" s="296"/>
      <c r="CU100" s="296"/>
      <c r="CV100" s="296"/>
      <c r="CW100" s="296"/>
      <c r="CX100" s="296"/>
      <c r="CY100" s="296"/>
      <c r="CZ100" s="296"/>
      <c r="DA100" s="296"/>
      <c r="DB100" s="296"/>
      <c r="DC100" s="296"/>
      <c r="DD100" s="296"/>
      <c r="DE100" s="296"/>
      <c r="DF100" s="296"/>
      <c r="DG100" s="296"/>
      <c r="DH100" s="296"/>
      <c r="DI100" s="296"/>
      <c r="DJ100" s="296"/>
      <c r="DK100" s="296"/>
      <c r="DL100" s="296"/>
      <c r="DM100" s="296"/>
      <c r="DN100" s="296"/>
      <c r="DO100" s="296"/>
      <c r="DP100" s="296"/>
      <c r="DQ100" s="296"/>
      <c r="DR100" s="296"/>
      <c r="DS100" s="296"/>
      <c r="DT100" s="296"/>
      <c r="DU100" s="296"/>
      <c r="DV100" s="296"/>
      <c r="DW100" s="296"/>
      <c r="DX100" s="296"/>
      <c r="DY100" s="296"/>
      <c r="DZ100" s="296"/>
      <c r="EA100" s="296"/>
      <c r="EB100" s="296"/>
      <c r="EC100" s="296"/>
      <c r="ED100" s="296"/>
      <c r="EE100" s="296"/>
      <c r="EF100" s="296"/>
      <c r="EG100" s="296"/>
      <c r="EH100" s="296"/>
      <c r="EI100" s="296"/>
      <c r="EJ100" s="296"/>
      <c r="EK100" s="296"/>
      <c r="EL100" s="296"/>
      <c r="EM100" s="296"/>
      <c r="EN100" s="296"/>
      <c r="EO100" s="296"/>
      <c r="EP100" s="296"/>
      <c r="EQ100" s="296"/>
      <c r="ER100" s="296"/>
      <c r="ES100" s="296"/>
      <c r="ET100" s="296"/>
      <c r="EU100" s="296"/>
      <c r="EV100" s="296"/>
      <c r="EW100" s="296"/>
      <c r="EX100" s="296"/>
      <c r="EY100" s="296"/>
      <c r="EZ100" s="296"/>
      <c r="FA100" s="296"/>
      <c r="FB100" s="296"/>
      <c r="FC100" s="296"/>
      <c r="FD100" s="296"/>
      <c r="FE100" s="296"/>
      <c r="FF100" s="296"/>
      <c r="FG100" s="296"/>
      <c r="FH100" s="296"/>
      <c r="FI100" s="296"/>
      <c r="FJ100" s="296"/>
      <c r="FK100" s="296"/>
      <c r="FL100" s="296"/>
      <c r="FM100" s="296"/>
      <c r="FN100" s="296"/>
      <c r="FO100" s="296"/>
      <c r="FP100" s="296"/>
      <c r="FQ100" s="296"/>
      <c r="FR100" s="296"/>
      <c r="FS100" s="296"/>
      <c r="FT100" s="296"/>
      <c r="FU100" s="296"/>
      <c r="FV100" s="296"/>
      <c r="FW100" s="296"/>
      <c r="FX100" s="296"/>
      <c r="FY100" s="296"/>
      <c r="FZ100" s="296"/>
      <c r="GA100" s="296"/>
      <c r="GB100" s="296"/>
      <c r="GC100" s="296"/>
      <c r="GD100" s="296"/>
      <c r="GE100" s="296"/>
      <c r="GF100" s="296"/>
      <c r="GG100" s="296"/>
      <c r="GH100" s="296"/>
      <c r="GI100" s="296"/>
      <c r="GJ100" s="296"/>
      <c r="GK100" s="296"/>
      <c r="GL100" s="296"/>
      <c r="GM100" s="296"/>
      <c r="GN100" s="296"/>
      <c r="GO100" s="296"/>
      <c r="GP100" s="296"/>
      <c r="GQ100" s="296"/>
      <c r="GR100" s="297"/>
      <c r="GS100" s="297"/>
      <c r="GT100" s="297"/>
      <c r="GU100" s="297"/>
      <c r="GV100" s="297"/>
    </row>
    <row r="101" spans="1:204" ht="21.75" thickBot="1" x14ac:dyDescent="0.3">
      <c r="A101" s="302"/>
      <c r="B101" s="413"/>
      <c r="C101" s="310"/>
      <c r="D101" s="683" t="s">
        <v>174</v>
      </c>
      <c r="E101" s="685"/>
      <c r="F101" s="681"/>
      <c r="G101" s="681"/>
      <c r="H101" s="681"/>
      <c r="I101" s="413"/>
      <c r="J101" s="310"/>
      <c r="K101" s="683" t="s">
        <v>196</v>
      </c>
      <c r="L101" s="685"/>
      <c r="M101" s="748"/>
      <c r="N101" s="450"/>
      <c r="O101" s="450"/>
      <c r="P101" s="450"/>
      <c r="Q101" s="450"/>
      <c r="R101" s="374"/>
      <c r="S101" s="309"/>
      <c r="T101" s="309"/>
      <c r="U101" s="303"/>
      <c r="V101" s="303"/>
      <c r="W101" s="303"/>
      <c r="X101" s="303"/>
      <c r="Y101" s="747"/>
      <c r="Z101" s="747"/>
      <c r="AA101" s="311"/>
      <c r="AB101" s="311"/>
      <c r="AC101" s="30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6"/>
      <c r="BD101" s="296"/>
      <c r="BE101" s="296"/>
      <c r="BF101" s="296"/>
      <c r="BG101" s="296"/>
      <c r="BH101" s="296"/>
      <c r="BI101" s="296"/>
      <c r="BJ101" s="296"/>
      <c r="BK101" s="296"/>
      <c r="BL101" s="296"/>
      <c r="BM101" s="296"/>
      <c r="BN101" s="296"/>
      <c r="BO101" s="296"/>
      <c r="BP101" s="296"/>
      <c r="BQ101" s="296"/>
      <c r="BR101" s="296"/>
      <c r="BS101" s="296"/>
      <c r="BT101" s="296"/>
      <c r="BU101" s="296"/>
      <c r="BV101" s="296"/>
      <c r="BW101" s="296"/>
      <c r="BX101" s="296"/>
      <c r="BY101" s="296"/>
      <c r="BZ101" s="296"/>
      <c r="CA101" s="296"/>
      <c r="CB101" s="296"/>
      <c r="CC101" s="296"/>
      <c r="CD101" s="296"/>
      <c r="CE101" s="296"/>
      <c r="CF101" s="296"/>
      <c r="CG101" s="296"/>
      <c r="CH101" s="296"/>
      <c r="CI101" s="296"/>
      <c r="CJ101" s="296"/>
      <c r="CK101" s="296"/>
      <c r="CL101" s="296"/>
      <c r="CM101" s="296"/>
      <c r="CN101" s="296"/>
      <c r="CO101" s="296"/>
      <c r="CP101" s="296"/>
      <c r="CQ101" s="296"/>
      <c r="CR101" s="296"/>
      <c r="CS101" s="296"/>
      <c r="CT101" s="296"/>
      <c r="CU101" s="296"/>
      <c r="CV101" s="296"/>
      <c r="CW101" s="296"/>
      <c r="CX101" s="296"/>
      <c r="CY101" s="296"/>
      <c r="CZ101" s="296"/>
      <c r="DA101" s="296"/>
      <c r="DB101" s="296"/>
      <c r="DC101" s="296"/>
      <c r="DD101" s="296"/>
      <c r="DE101" s="296"/>
      <c r="DF101" s="296"/>
      <c r="DG101" s="296"/>
      <c r="DH101" s="296"/>
      <c r="DI101" s="296"/>
      <c r="DJ101" s="296"/>
      <c r="DK101" s="296"/>
      <c r="DL101" s="296"/>
      <c r="DM101" s="296"/>
      <c r="DN101" s="296"/>
      <c r="DO101" s="296"/>
      <c r="DP101" s="296"/>
      <c r="DQ101" s="296"/>
      <c r="DR101" s="296"/>
      <c r="DS101" s="296"/>
      <c r="DT101" s="296"/>
      <c r="DU101" s="296"/>
      <c r="DV101" s="296"/>
      <c r="DW101" s="296"/>
      <c r="DX101" s="296"/>
      <c r="DY101" s="296"/>
      <c r="DZ101" s="296"/>
      <c r="EA101" s="296"/>
      <c r="EB101" s="296"/>
      <c r="EC101" s="296"/>
      <c r="ED101" s="296"/>
      <c r="EE101" s="296"/>
      <c r="EF101" s="296"/>
      <c r="EG101" s="296"/>
      <c r="EH101" s="296"/>
      <c r="EI101" s="296"/>
      <c r="EJ101" s="296"/>
      <c r="EK101" s="296"/>
      <c r="EL101" s="296"/>
      <c r="EM101" s="296"/>
      <c r="EN101" s="296"/>
      <c r="EO101" s="296"/>
      <c r="EP101" s="296"/>
      <c r="EQ101" s="296"/>
      <c r="ER101" s="296"/>
      <c r="ES101" s="296"/>
      <c r="ET101" s="296"/>
      <c r="EU101" s="296"/>
      <c r="EV101" s="296"/>
      <c r="EW101" s="296"/>
      <c r="EX101" s="296"/>
      <c r="EY101" s="296"/>
      <c r="EZ101" s="296"/>
      <c r="FA101" s="296"/>
      <c r="FB101" s="296"/>
      <c r="FC101" s="296"/>
      <c r="FD101" s="296"/>
      <c r="FE101" s="296"/>
      <c r="FF101" s="296"/>
      <c r="FG101" s="296"/>
      <c r="FH101" s="296"/>
      <c r="FI101" s="296"/>
      <c r="FJ101" s="296"/>
      <c r="FK101" s="296"/>
      <c r="FL101" s="296"/>
      <c r="FM101" s="296"/>
      <c r="FN101" s="296"/>
      <c r="FO101" s="296"/>
      <c r="FP101" s="296"/>
      <c r="FQ101" s="296"/>
      <c r="FR101" s="296"/>
      <c r="FS101" s="296"/>
      <c r="FT101" s="296"/>
      <c r="FU101" s="296"/>
      <c r="FV101" s="296"/>
      <c r="FW101" s="296"/>
      <c r="FX101" s="296"/>
      <c r="FY101" s="296"/>
      <c r="FZ101" s="296"/>
      <c r="GA101" s="296"/>
      <c r="GB101" s="296"/>
      <c r="GC101" s="296"/>
      <c r="GD101" s="296"/>
      <c r="GE101" s="296"/>
      <c r="GF101" s="296"/>
      <c r="GG101" s="296"/>
      <c r="GH101" s="296"/>
      <c r="GI101" s="296"/>
      <c r="GJ101" s="296"/>
      <c r="GK101" s="296"/>
      <c r="GL101" s="296"/>
      <c r="GM101" s="296"/>
      <c r="GN101" s="296"/>
      <c r="GO101" s="296"/>
      <c r="GP101" s="296"/>
      <c r="GQ101" s="296"/>
      <c r="GR101" s="297"/>
      <c r="GS101" s="297"/>
      <c r="GT101" s="297"/>
      <c r="GU101" s="297"/>
      <c r="GV101" s="297"/>
    </row>
    <row r="102" spans="1:204" ht="15.75" x14ac:dyDescent="0.25">
      <c r="A102" s="302"/>
      <c r="B102" s="311"/>
      <c r="C102" s="360"/>
      <c r="D102" s="303"/>
      <c r="E102" s="303"/>
      <c r="F102" s="310"/>
      <c r="G102" s="310"/>
      <c r="H102" s="310"/>
      <c r="I102" s="310"/>
      <c r="J102" s="310"/>
      <c r="K102" s="436"/>
      <c r="L102" s="436"/>
      <c r="M102" s="433"/>
      <c r="N102" s="443"/>
      <c r="O102" s="443"/>
      <c r="P102" s="443"/>
      <c r="Q102" s="443"/>
      <c r="R102" s="450"/>
      <c r="S102" s="450"/>
      <c r="T102" s="450"/>
      <c r="U102" s="450"/>
      <c r="V102" s="450"/>
      <c r="W102" s="450"/>
      <c r="X102" s="450"/>
      <c r="Y102" s="747"/>
      <c r="Z102" s="747"/>
      <c r="AA102" s="311"/>
      <c r="AB102" s="311"/>
      <c r="AC102" s="30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c r="AY102" s="296"/>
      <c r="AZ102" s="296"/>
      <c r="BA102" s="296"/>
      <c r="BB102" s="296"/>
      <c r="BC102" s="296"/>
      <c r="BD102" s="296"/>
      <c r="BE102" s="296"/>
      <c r="BF102" s="296"/>
      <c r="BG102" s="296"/>
      <c r="BH102" s="296"/>
      <c r="BI102" s="296"/>
      <c r="BJ102" s="296"/>
      <c r="BK102" s="296"/>
      <c r="BL102" s="296"/>
      <c r="BM102" s="296"/>
      <c r="BN102" s="296"/>
      <c r="BO102" s="296"/>
      <c r="BP102" s="296"/>
      <c r="BQ102" s="296"/>
      <c r="BR102" s="296"/>
      <c r="BS102" s="296"/>
      <c r="BT102" s="296"/>
      <c r="BU102" s="296"/>
      <c r="BV102" s="296"/>
      <c r="BW102" s="296"/>
      <c r="BX102" s="296"/>
      <c r="BY102" s="296"/>
      <c r="BZ102" s="296"/>
      <c r="CA102" s="296"/>
      <c r="CB102" s="296"/>
      <c r="CC102" s="296"/>
      <c r="CD102" s="296"/>
      <c r="CE102" s="296"/>
      <c r="CF102" s="296"/>
      <c r="CG102" s="296"/>
      <c r="CH102" s="296"/>
      <c r="CI102" s="296"/>
      <c r="CJ102" s="296"/>
      <c r="CK102" s="296"/>
      <c r="CL102" s="296"/>
      <c r="CM102" s="296"/>
      <c r="CN102" s="296"/>
      <c r="CO102" s="296"/>
      <c r="CP102" s="296"/>
      <c r="CQ102" s="296"/>
      <c r="CR102" s="296"/>
      <c r="CS102" s="296"/>
      <c r="CT102" s="296"/>
      <c r="CU102" s="296"/>
      <c r="CV102" s="296"/>
      <c r="CW102" s="296"/>
      <c r="CX102" s="296"/>
      <c r="CY102" s="296"/>
      <c r="CZ102" s="296"/>
      <c r="DA102" s="296"/>
      <c r="DB102" s="296"/>
      <c r="DC102" s="296"/>
      <c r="DD102" s="296"/>
      <c r="DE102" s="296"/>
      <c r="DF102" s="296"/>
      <c r="DG102" s="296"/>
      <c r="DH102" s="296"/>
      <c r="DI102" s="296"/>
      <c r="DJ102" s="296"/>
      <c r="DK102" s="296"/>
      <c r="DL102" s="296"/>
      <c r="DM102" s="296"/>
      <c r="DN102" s="296"/>
      <c r="DO102" s="296"/>
      <c r="DP102" s="296"/>
      <c r="DQ102" s="296"/>
      <c r="DR102" s="296"/>
      <c r="DS102" s="296"/>
      <c r="DT102" s="296"/>
      <c r="DU102" s="296"/>
      <c r="DV102" s="296"/>
      <c r="DW102" s="296"/>
      <c r="DX102" s="296"/>
      <c r="DY102" s="296"/>
      <c r="DZ102" s="296"/>
      <c r="EA102" s="296"/>
      <c r="EB102" s="296"/>
      <c r="EC102" s="296"/>
      <c r="ED102" s="296"/>
      <c r="EE102" s="296"/>
      <c r="EF102" s="296"/>
      <c r="EG102" s="296"/>
      <c r="EH102" s="296"/>
      <c r="EI102" s="296"/>
      <c r="EJ102" s="296"/>
      <c r="EK102" s="296"/>
      <c r="EL102" s="296"/>
      <c r="EM102" s="296"/>
      <c r="EN102" s="296"/>
      <c r="EO102" s="296"/>
      <c r="EP102" s="296"/>
      <c r="EQ102" s="296"/>
      <c r="ER102" s="296"/>
      <c r="ES102" s="296"/>
      <c r="ET102" s="296"/>
      <c r="EU102" s="296"/>
      <c r="EV102" s="296"/>
      <c r="EW102" s="296"/>
      <c r="EX102" s="296"/>
      <c r="EY102" s="296"/>
      <c r="EZ102" s="296"/>
      <c r="FA102" s="296"/>
      <c r="FB102" s="296"/>
      <c r="FC102" s="296"/>
      <c r="FD102" s="296"/>
      <c r="FE102" s="296"/>
      <c r="FF102" s="296"/>
      <c r="FG102" s="296"/>
      <c r="FH102" s="296"/>
      <c r="FI102" s="296"/>
      <c r="FJ102" s="296"/>
      <c r="FK102" s="296"/>
      <c r="FL102" s="296"/>
      <c r="FM102" s="296"/>
      <c r="FN102" s="296"/>
      <c r="FO102" s="296"/>
      <c r="FP102" s="296"/>
      <c r="FQ102" s="296"/>
      <c r="FR102" s="296"/>
      <c r="FS102" s="296"/>
      <c r="FT102" s="296"/>
      <c r="FU102" s="296"/>
      <c r="FV102" s="296"/>
      <c r="FW102" s="296"/>
      <c r="FX102" s="296"/>
      <c r="FY102" s="296"/>
      <c r="FZ102" s="296"/>
      <c r="GA102" s="296"/>
      <c r="GB102" s="296"/>
      <c r="GC102" s="296"/>
      <c r="GD102" s="296"/>
      <c r="GE102" s="296"/>
      <c r="GF102" s="296"/>
      <c r="GG102" s="296"/>
      <c r="GH102" s="296"/>
      <c r="GI102" s="296"/>
      <c r="GJ102" s="296"/>
      <c r="GK102" s="296"/>
      <c r="GL102" s="296"/>
      <c r="GM102" s="296"/>
      <c r="GN102" s="296"/>
      <c r="GO102" s="296"/>
      <c r="GP102" s="296"/>
      <c r="GQ102" s="296"/>
      <c r="GR102" s="297"/>
      <c r="GS102" s="297"/>
      <c r="GT102" s="297"/>
      <c r="GU102" s="297"/>
      <c r="GV102" s="297"/>
    </row>
    <row r="103" spans="1:204" ht="15.75" x14ac:dyDescent="0.25">
      <c r="A103" s="302"/>
      <c r="B103" s="310"/>
      <c r="C103" s="310"/>
      <c r="D103" s="310"/>
      <c r="E103" s="310"/>
      <c r="F103" s="310"/>
      <c r="G103" s="310"/>
      <c r="H103" s="310"/>
      <c r="I103" s="310"/>
      <c r="J103" s="310"/>
      <c r="K103" s="435"/>
      <c r="L103" s="435"/>
      <c r="M103" s="437"/>
      <c r="N103" s="443"/>
      <c r="O103" s="443"/>
      <c r="P103" s="443"/>
      <c r="Q103" s="443"/>
      <c r="R103" s="450"/>
      <c r="S103" s="450"/>
      <c r="T103" s="450"/>
      <c r="U103" s="450"/>
      <c r="V103" s="450"/>
      <c r="W103" s="450"/>
      <c r="X103" s="450"/>
      <c r="Y103" s="747"/>
      <c r="Z103" s="747"/>
      <c r="AA103" s="311"/>
      <c r="AB103" s="311"/>
      <c r="AC103" s="30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296"/>
      <c r="AY103" s="296"/>
      <c r="AZ103" s="296"/>
      <c r="BA103" s="296"/>
      <c r="BB103" s="296"/>
      <c r="BC103" s="296"/>
      <c r="BD103" s="296"/>
      <c r="BE103" s="296"/>
      <c r="BF103" s="296"/>
      <c r="BG103" s="296"/>
      <c r="BH103" s="296"/>
      <c r="BI103" s="296"/>
      <c r="BJ103" s="296"/>
      <c r="BK103" s="296"/>
      <c r="BL103" s="296"/>
      <c r="BM103" s="296"/>
      <c r="BN103" s="296"/>
      <c r="BO103" s="296"/>
      <c r="BP103" s="296"/>
      <c r="BQ103" s="296"/>
      <c r="BR103" s="296"/>
      <c r="BS103" s="296"/>
      <c r="BT103" s="296"/>
      <c r="BU103" s="296"/>
      <c r="BV103" s="296"/>
      <c r="BW103" s="296"/>
      <c r="BX103" s="296"/>
      <c r="BY103" s="296"/>
      <c r="BZ103" s="296"/>
      <c r="CA103" s="296"/>
      <c r="CB103" s="296"/>
      <c r="CC103" s="296"/>
      <c r="CD103" s="296"/>
      <c r="CE103" s="296"/>
      <c r="CF103" s="296"/>
      <c r="CG103" s="296"/>
      <c r="CH103" s="296"/>
      <c r="CI103" s="296"/>
      <c r="CJ103" s="296"/>
      <c r="CK103" s="296"/>
      <c r="CL103" s="296"/>
      <c r="CM103" s="296"/>
      <c r="CN103" s="296"/>
      <c r="CO103" s="296"/>
      <c r="CP103" s="296"/>
      <c r="CQ103" s="296"/>
      <c r="CR103" s="296"/>
      <c r="CS103" s="296"/>
      <c r="CT103" s="296"/>
      <c r="CU103" s="296"/>
      <c r="CV103" s="296"/>
      <c r="CW103" s="296"/>
      <c r="CX103" s="296"/>
      <c r="CY103" s="296"/>
      <c r="CZ103" s="296"/>
      <c r="DA103" s="296"/>
      <c r="DB103" s="296"/>
      <c r="DC103" s="296"/>
      <c r="DD103" s="296"/>
      <c r="DE103" s="296"/>
      <c r="DF103" s="296"/>
      <c r="DG103" s="296"/>
      <c r="DH103" s="296"/>
      <c r="DI103" s="296"/>
      <c r="DJ103" s="296"/>
      <c r="DK103" s="296"/>
      <c r="DL103" s="296"/>
      <c r="DM103" s="296"/>
      <c r="DN103" s="296"/>
      <c r="DO103" s="296"/>
      <c r="DP103" s="296"/>
      <c r="DQ103" s="296"/>
      <c r="DR103" s="296"/>
      <c r="DS103" s="296"/>
      <c r="DT103" s="296"/>
      <c r="DU103" s="296"/>
      <c r="DV103" s="296"/>
      <c r="DW103" s="296"/>
      <c r="DX103" s="296"/>
      <c r="DY103" s="296"/>
      <c r="DZ103" s="296"/>
      <c r="EA103" s="296"/>
      <c r="EB103" s="296"/>
      <c r="EC103" s="296"/>
      <c r="ED103" s="296"/>
      <c r="EE103" s="296"/>
      <c r="EF103" s="296"/>
      <c r="EG103" s="296"/>
      <c r="EH103" s="296"/>
      <c r="EI103" s="296"/>
      <c r="EJ103" s="296"/>
      <c r="EK103" s="296"/>
      <c r="EL103" s="296"/>
      <c r="EM103" s="296"/>
      <c r="EN103" s="296"/>
      <c r="EO103" s="296"/>
      <c r="EP103" s="296"/>
      <c r="EQ103" s="296"/>
      <c r="ER103" s="296"/>
      <c r="ES103" s="296"/>
      <c r="ET103" s="296"/>
      <c r="EU103" s="296"/>
      <c r="EV103" s="296"/>
      <c r="EW103" s="296"/>
      <c r="EX103" s="296"/>
      <c r="EY103" s="296"/>
      <c r="EZ103" s="296"/>
      <c r="FA103" s="296"/>
      <c r="FB103" s="296"/>
      <c r="FC103" s="296"/>
      <c r="FD103" s="296"/>
      <c r="FE103" s="296"/>
      <c r="FF103" s="296"/>
      <c r="FG103" s="296"/>
      <c r="FH103" s="296"/>
      <c r="FI103" s="296"/>
      <c r="FJ103" s="296"/>
      <c r="FK103" s="296"/>
      <c r="FL103" s="296"/>
      <c r="FM103" s="296"/>
      <c r="FN103" s="296"/>
      <c r="FO103" s="296"/>
      <c r="FP103" s="296"/>
      <c r="FQ103" s="296"/>
      <c r="FR103" s="296"/>
      <c r="FS103" s="296"/>
      <c r="FT103" s="296"/>
      <c r="FU103" s="296"/>
      <c r="FV103" s="296"/>
      <c r="FW103" s="296"/>
      <c r="FX103" s="296"/>
      <c r="FY103" s="296"/>
      <c r="FZ103" s="296"/>
      <c r="GA103" s="296"/>
      <c r="GB103" s="296"/>
      <c r="GC103" s="296"/>
      <c r="GD103" s="296"/>
      <c r="GE103" s="296"/>
      <c r="GF103" s="296"/>
      <c r="GG103" s="296"/>
      <c r="GH103" s="296"/>
      <c r="GI103" s="296"/>
      <c r="GJ103" s="296"/>
      <c r="GK103" s="296"/>
      <c r="GL103" s="296"/>
      <c r="GM103" s="296"/>
      <c r="GN103" s="296"/>
      <c r="GO103" s="296"/>
      <c r="GP103" s="296"/>
      <c r="GQ103" s="296"/>
      <c r="GR103" s="297"/>
      <c r="GS103" s="297"/>
      <c r="GT103" s="297"/>
      <c r="GU103" s="297"/>
      <c r="GV103" s="297"/>
    </row>
    <row r="104" spans="1:204" ht="15.75" thickBot="1" x14ac:dyDescent="0.3">
      <c r="A104" s="302"/>
      <c r="B104" s="311"/>
      <c r="C104" s="360"/>
      <c r="D104" s="303"/>
      <c r="E104" s="303"/>
      <c r="F104" s="310"/>
      <c r="G104" s="310"/>
      <c r="H104" s="310"/>
      <c r="I104" s="310"/>
      <c r="J104" s="310"/>
      <c r="K104" s="436"/>
      <c r="L104" s="436"/>
      <c r="M104" s="433"/>
      <c r="N104" s="448"/>
      <c r="O104" s="448"/>
      <c r="P104" s="448"/>
      <c r="Q104" s="448"/>
      <c r="R104" s="713" t="s">
        <v>197</v>
      </c>
      <c r="S104" s="713"/>
      <c r="T104" s="713"/>
      <c r="U104" s="713"/>
      <c r="V104" s="713"/>
      <c r="W104" s="713"/>
      <c r="X104" s="713"/>
      <c r="Y104" s="311"/>
      <c r="Z104" s="311"/>
      <c r="AA104" s="311"/>
      <c r="AB104" s="311"/>
      <c r="AC104" s="306"/>
      <c r="AD104" s="296"/>
      <c r="AE104" s="296"/>
      <c r="AF104" s="296"/>
      <c r="AG104" s="296"/>
      <c r="AH104" s="296"/>
      <c r="AI104" s="296"/>
      <c r="AJ104" s="296"/>
      <c r="AK104" s="296"/>
      <c r="AL104" s="296"/>
      <c r="AM104" s="296"/>
      <c r="AN104" s="296"/>
      <c r="AO104" s="296"/>
      <c r="AP104" s="296"/>
      <c r="AQ104" s="296"/>
      <c r="AR104" s="296"/>
      <c r="AS104" s="296"/>
      <c r="AT104" s="296"/>
      <c r="AU104" s="296"/>
      <c r="AV104" s="296"/>
      <c r="AW104" s="296"/>
      <c r="AX104" s="296"/>
      <c r="AY104" s="296"/>
      <c r="AZ104" s="296"/>
      <c r="BA104" s="296"/>
      <c r="BB104" s="296"/>
      <c r="BC104" s="296"/>
      <c r="BD104" s="296"/>
      <c r="BE104" s="296"/>
      <c r="BF104" s="296"/>
      <c r="BG104" s="296"/>
      <c r="BH104" s="296"/>
      <c r="BI104" s="296"/>
      <c r="BJ104" s="296"/>
      <c r="BK104" s="296"/>
      <c r="BL104" s="296"/>
      <c r="BM104" s="296"/>
      <c r="BN104" s="296"/>
      <c r="BO104" s="296"/>
      <c r="BP104" s="296"/>
      <c r="BQ104" s="296"/>
      <c r="BR104" s="296"/>
      <c r="BS104" s="296"/>
      <c r="BT104" s="296"/>
      <c r="BU104" s="296"/>
      <c r="BV104" s="296"/>
      <c r="BW104" s="296"/>
      <c r="BX104" s="296"/>
      <c r="BY104" s="296"/>
      <c r="BZ104" s="296"/>
      <c r="CA104" s="296"/>
      <c r="CB104" s="296"/>
      <c r="CC104" s="296"/>
      <c r="CD104" s="296"/>
      <c r="CE104" s="296"/>
      <c r="CF104" s="296"/>
      <c r="CG104" s="296"/>
      <c r="CH104" s="296"/>
      <c r="CI104" s="296"/>
      <c r="CJ104" s="296"/>
      <c r="CK104" s="296"/>
      <c r="CL104" s="296"/>
      <c r="CM104" s="296"/>
      <c r="CN104" s="296"/>
      <c r="CO104" s="296"/>
      <c r="CP104" s="296"/>
      <c r="CQ104" s="296"/>
      <c r="CR104" s="296"/>
      <c r="CS104" s="296"/>
      <c r="CT104" s="296"/>
      <c r="CU104" s="296"/>
      <c r="CV104" s="296"/>
      <c r="CW104" s="296"/>
      <c r="CX104" s="296"/>
      <c r="CY104" s="296"/>
      <c r="CZ104" s="296"/>
      <c r="DA104" s="296"/>
      <c r="DB104" s="296"/>
      <c r="DC104" s="296"/>
      <c r="DD104" s="296"/>
      <c r="DE104" s="296"/>
      <c r="DF104" s="296"/>
      <c r="DG104" s="296"/>
      <c r="DH104" s="296"/>
      <c r="DI104" s="296"/>
      <c r="DJ104" s="296"/>
      <c r="DK104" s="296"/>
      <c r="DL104" s="296"/>
      <c r="DM104" s="296"/>
      <c r="DN104" s="296"/>
      <c r="DO104" s="296"/>
      <c r="DP104" s="296"/>
      <c r="DQ104" s="296"/>
      <c r="DR104" s="296"/>
      <c r="DS104" s="296"/>
      <c r="DT104" s="296"/>
      <c r="DU104" s="296"/>
      <c r="DV104" s="296"/>
      <c r="DW104" s="296"/>
      <c r="DX104" s="296"/>
      <c r="DY104" s="296"/>
      <c r="DZ104" s="296"/>
      <c r="EA104" s="296"/>
      <c r="EB104" s="296"/>
      <c r="EC104" s="296"/>
      <c r="ED104" s="296"/>
      <c r="EE104" s="296"/>
      <c r="EF104" s="296"/>
      <c r="EG104" s="296"/>
      <c r="EH104" s="296"/>
      <c r="EI104" s="296"/>
      <c r="EJ104" s="296"/>
      <c r="EK104" s="296"/>
      <c r="EL104" s="296"/>
      <c r="EM104" s="296"/>
      <c r="EN104" s="296"/>
      <c r="EO104" s="296"/>
      <c r="EP104" s="296"/>
      <c r="EQ104" s="296"/>
      <c r="ER104" s="296"/>
      <c r="ES104" s="296"/>
      <c r="ET104" s="296"/>
      <c r="EU104" s="296"/>
      <c r="EV104" s="296"/>
      <c r="EW104" s="296"/>
      <c r="EX104" s="296"/>
      <c r="EY104" s="296"/>
      <c r="EZ104" s="296"/>
      <c r="FA104" s="296"/>
      <c r="FB104" s="296"/>
      <c r="FC104" s="296"/>
      <c r="FD104" s="296"/>
      <c r="FE104" s="296"/>
      <c r="FF104" s="296"/>
      <c r="FG104" s="296"/>
      <c r="FH104" s="296"/>
      <c r="FI104" s="296"/>
      <c r="FJ104" s="296"/>
      <c r="FK104" s="296"/>
      <c r="FL104" s="296"/>
      <c r="FM104" s="296"/>
      <c r="FN104" s="296"/>
      <c r="FO104" s="296"/>
      <c r="FP104" s="296"/>
      <c r="FQ104" s="296"/>
      <c r="FR104" s="296"/>
      <c r="FS104" s="296"/>
      <c r="FT104" s="296"/>
      <c r="FU104" s="296"/>
      <c r="FV104" s="296"/>
      <c r="FW104" s="296"/>
      <c r="FX104" s="296"/>
      <c r="FY104" s="296"/>
      <c r="FZ104" s="296"/>
      <c r="GA104" s="296"/>
      <c r="GB104" s="296"/>
      <c r="GC104" s="296"/>
      <c r="GD104" s="296"/>
      <c r="GE104" s="296"/>
      <c r="GF104" s="296"/>
      <c r="GG104" s="296"/>
      <c r="GH104" s="296"/>
      <c r="GI104" s="296"/>
      <c r="GJ104" s="296"/>
      <c r="GK104" s="296"/>
      <c r="GL104" s="296"/>
      <c r="GM104" s="296"/>
      <c r="GN104" s="296"/>
      <c r="GO104" s="296"/>
      <c r="GP104" s="296"/>
      <c r="GQ104" s="296"/>
      <c r="GR104" s="297"/>
      <c r="GS104" s="297"/>
      <c r="GT104" s="297"/>
      <c r="GU104" s="297"/>
      <c r="GV104" s="297"/>
    </row>
    <row r="105" spans="1:204" ht="24.75" customHeight="1" thickBot="1" x14ac:dyDescent="0.3">
      <c r="A105" s="302"/>
      <c r="B105" s="682" t="s">
        <v>202</v>
      </c>
      <c r="C105" s="682"/>
      <c r="D105" s="682"/>
      <c r="E105" s="682"/>
      <c r="F105" s="682"/>
      <c r="G105" s="310"/>
      <c r="H105" s="310"/>
      <c r="I105" s="413"/>
      <c r="J105" s="310"/>
      <c r="K105" s="683" t="s">
        <v>198</v>
      </c>
      <c r="L105" s="685"/>
      <c r="M105" s="748" t="str">
        <f>IF(COUNTBLANK(I105:I107)&lt;2,"You can't choose more than one answer",IF(COUNTBLANK(I105:I107)=3,"You have to choose an answer",""))</f>
        <v>You have to choose an answer</v>
      </c>
      <c r="N105" s="450"/>
      <c r="O105" s="450"/>
      <c r="P105" s="450"/>
      <c r="Q105" s="450"/>
      <c r="R105" s="373"/>
      <c r="S105" s="311"/>
      <c r="T105" s="514"/>
      <c r="U105" s="744" t="s">
        <v>318</v>
      </c>
      <c r="V105" s="745"/>
      <c r="W105" s="746"/>
      <c r="X105" s="421">
        <f>IF(OR(T105=1,T105=2,T105=3,T105=4,T105=5,T105=6,T105=7,T105=8,T105=9,T105=10),T105*25000,0)</f>
        <v>0</v>
      </c>
      <c r="Y105" s="311"/>
      <c r="Z105" s="305"/>
      <c r="AA105" s="397" t="s">
        <v>158</v>
      </c>
      <c r="AB105" s="457">
        <f>IF(AND(F99="",M99="",M105="",Y99="",B108=""),ROUND(Y96/1000*V96,2),0)</f>
        <v>0</v>
      </c>
      <c r="AC105" s="306"/>
      <c r="AD105" s="296"/>
      <c r="AE105" s="296"/>
      <c r="AF105" s="296"/>
      <c r="AG105" s="296"/>
      <c r="AH105" s="296"/>
      <c r="AI105" s="296"/>
      <c r="AJ105" s="296"/>
      <c r="AK105" s="296"/>
      <c r="AL105" s="296"/>
      <c r="AM105" s="296"/>
      <c r="AN105" s="296"/>
      <c r="AO105" s="296"/>
      <c r="AP105" s="296"/>
      <c r="AQ105" s="296"/>
      <c r="AR105" s="296"/>
      <c r="AS105" s="296"/>
      <c r="AT105" s="296"/>
      <c r="AU105" s="296"/>
      <c r="AV105" s="296"/>
      <c r="AW105" s="296"/>
      <c r="AX105" s="296"/>
      <c r="AY105" s="296"/>
      <c r="AZ105" s="296"/>
      <c r="BA105" s="296"/>
      <c r="BB105" s="296"/>
      <c r="BC105" s="296"/>
      <c r="BD105" s="296"/>
      <c r="BE105" s="296"/>
      <c r="BF105" s="296"/>
      <c r="BG105" s="296"/>
      <c r="BH105" s="296"/>
      <c r="BI105" s="296"/>
      <c r="BJ105" s="296"/>
      <c r="BK105" s="296"/>
      <c r="BL105" s="296"/>
      <c r="BM105" s="296"/>
      <c r="BN105" s="296"/>
      <c r="BO105" s="296"/>
      <c r="BP105" s="296"/>
      <c r="BQ105" s="296"/>
      <c r="BR105" s="296"/>
      <c r="BS105" s="296"/>
      <c r="BT105" s="296"/>
      <c r="BU105" s="296"/>
      <c r="BV105" s="296"/>
      <c r="BW105" s="296"/>
      <c r="BX105" s="296"/>
      <c r="BY105" s="296"/>
      <c r="BZ105" s="296"/>
      <c r="CA105" s="296"/>
      <c r="CB105" s="296"/>
      <c r="CC105" s="296"/>
      <c r="CD105" s="296"/>
      <c r="CE105" s="296"/>
      <c r="CF105" s="296"/>
      <c r="CG105" s="296"/>
      <c r="CH105" s="296"/>
      <c r="CI105" s="296"/>
      <c r="CJ105" s="296"/>
      <c r="CK105" s="296"/>
      <c r="CL105" s="296"/>
      <c r="CM105" s="296"/>
      <c r="CN105" s="296"/>
      <c r="CO105" s="296"/>
      <c r="CP105" s="296"/>
      <c r="CQ105" s="296"/>
      <c r="CR105" s="296"/>
      <c r="CS105" s="296"/>
      <c r="CT105" s="296"/>
      <c r="CU105" s="296"/>
      <c r="CV105" s="296"/>
      <c r="CW105" s="296"/>
      <c r="CX105" s="296"/>
      <c r="CY105" s="296"/>
      <c r="CZ105" s="296"/>
      <c r="DA105" s="296"/>
      <c r="DB105" s="296"/>
      <c r="DC105" s="296"/>
      <c r="DD105" s="296"/>
      <c r="DE105" s="296"/>
      <c r="DF105" s="296"/>
      <c r="DG105" s="296"/>
      <c r="DH105" s="296"/>
      <c r="DI105" s="296"/>
      <c r="DJ105" s="296"/>
      <c r="DK105" s="296"/>
      <c r="DL105" s="296"/>
      <c r="DM105" s="296"/>
      <c r="DN105" s="296"/>
      <c r="DO105" s="296"/>
      <c r="DP105" s="296"/>
      <c r="DQ105" s="296"/>
      <c r="DR105" s="296"/>
      <c r="DS105" s="296"/>
      <c r="DT105" s="296"/>
      <c r="DU105" s="296"/>
      <c r="DV105" s="296"/>
      <c r="DW105" s="296"/>
      <c r="DX105" s="296"/>
      <c r="DY105" s="296"/>
      <c r="DZ105" s="296"/>
      <c r="EA105" s="296"/>
      <c r="EB105" s="296"/>
      <c r="EC105" s="296"/>
      <c r="ED105" s="296"/>
      <c r="EE105" s="296"/>
      <c r="EF105" s="296"/>
      <c r="EG105" s="296"/>
      <c r="EH105" s="296"/>
      <c r="EI105" s="296"/>
      <c r="EJ105" s="296"/>
      <c r="EK105" s="296"/>
      <c r="EL105" s="296"/>
      <c r="EM105" s="296"/>
      <c r="EN105" s="296"/>
      <c r="EO105" s="296"/>
      <c r="EP105" s="296"/>
      <c r="EQ105" s="296"/>
      <c r="ER105" s="296"/>
      <c r="ES105" s="296"/>
      <c r="ET105" s="296"/>
      <c r="EU105" s="296"/>
      <c r="EV105" s="296"/>
      <c r="EW105" s="296"/>
      <c r="EX105" s="296"/>
      <c r="EY105" s="296"/>
      <c r="EZ105" s="296"/>
      <c r="FA105" s="296"/>
      <c r="FB105" s="296"/>
      <c r="FC105" s="296"/>
      <c r="FD105" s="296"/>
      <c r="FE105" s="296"/>
      <c r="FF105" s="296"/>
      <c r="FG105" s="296"/>
      <c r="FH105" s="296"/>
      <c r="FI105" s="296"/>
      <c r="FJ105" s="296"/>
      <c r="FK105" s="296"/>
      <c r="FL105" s="296"/>
      <c r="FM105" s="296"/>
      <c r="FN105" s="296"/>
      <c r="FO105" s="296"/>
      <c r="FP105" s="296"/>
      <c r="FQ105" s="296"/>
      <c r="FR105" s="296"/>
      <c r="FS105" s="296"/>
      <c r="FT105" s="296"/>
      <c r="FU105" s="296"/>
      <c r="FV105" s="296"/>
      <c r="FW105" s="296"/>
      <c r="FX105" s="296"/>
      <c r="FY105" s="296"/>
      <c r="FZ105" s="296"/>
      <c r="GA105" s="296"/>
      <c r="GB105" s="296"/>
      <c r="GC105" s="296"/>
      <c r="GD105" s="296"/>
      <c r="GE105" s="296"/>
      <c r="GF105" s="296"/>
      <c r="GG105" s="296"/>
      <c r="GH105" s="296"/>
      <c r="GI105" s="296"/>
      <c r="GJ105" s="296"/>
      <c r="GK105" s="296"/>
      <c r="GL105" s="296"/>
      <c r="GM105" s="296"/>
      <c r="GN105" s="296"/>
      <c r="GO105" s="296"/>
      <c r="GP105" s="296"/>
      <c r="GQ105" s="296"/>
      <c r="GR105" s="297"/>
      <c r="GS105" s="297"/>
      <c r="GT105" s="297"/>
      <c r="GU105" s="297"/>
      <c r="GV105" s="297"/>
    </row>
    <row r="106" spans="1:204" ht="4.5" customHeight="1" thickBot="1" x14ac:dyDescent="0.3">
      <c r="A106" s="302"/>
      <c r="B106" s="375"/>
      <c r="C106" s="375"/>
      <c r="D106" s="375"/>
      <c r="E106" s="375"/>
      <c r="F106" s="375"/>
      <c r="G106" s="375"/>
      <c r="H106" s="303"/>
      <c r="I106" s="414"/>
      <c r="J106" s="303"/>
      <c r="K106" s="435"/>
      <c r="L106" s="435"/>
      <c r="M106" s="748"/>
      <c r="N106" s="450"/>
      <c r="O106" s="450"/>
      <c r="P106" s="450"/>
      <c r="Q106" s="450"/>
      <c r="R106" s="374"/>
      <c r="S106" s="309"/>
      <c r="T106" s="342"/>
      <c r="U106" s="342"/>
      <c r="V106" s="303"/>
      <c r="W106" s="303"/>
      <c r="X106" s="303"/>
      <c r="Y106" s="311"/>
      <c r="Z106" s="303"/>
      <c r="AA106" s="303"/>
      <c r="AB106" s="311"/>
      <c r="AC106" s="30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296"/>
      <c r="AY106" s="296"/>
      <c r="AZ106" s="296"/>
      <c r="BA106" s="296"/>
      <c r="BB106" s="296"/>
      <c r="BC106" s="296"/>
      <c r="BD106" s="296"/>
      <c r="BE106" s="296"/>
      <c r="BF106" s="296"/>
      <c r="BG106" s="296"/>
      <c r="BH106" s="296"/>
      <c r="BI106" s="296"/>
      <c r="BJ106" s="296"/>
      <c r="BK106" s="296"/>
      <c r="BL106" s="296"/>
      <c r="BM106" s="296"/>
      <c r="BN106" s="296"/>
      <c r="BO106" s="296"/>
      <c r="BP106" s="296"/>
      <c r="BQ106" s="296"/>
      <c r="BR106" s="296"/>
      <c r="BS106" s="296"/>
      <c r="BT106" s="296"/>
      <c r="BU106" s="296"/>
      <c r="BV106" s="296"/>
      <c r="BW106" s="296"/>
      <c r="BX106" s="296"/>
      <c r="BY106" s="296"/>
      <c r="BZ106" s="296"/>
      <c r="CA106" s="296"/>
      <c r="CB106" s="296"/>
      <c r="CC106" s="296"/>
      <c r="CD106" s="296"/>
      <c r="CE106" s="296"/>
      <c r="CF106" s="296"/>
      <c r="CG106" s="296"/>
      <c r="CH106" s="296"/>
      <c r="CI106" s="296"/>
      <c r="CJ106" s="296"/>
      <c r="CK106" s="296"/>
      <c r="CL106" s="296"/>
      <c r="CM106" s="296"/>
      <c r="CN106" s="296"/>
      <c r="CO106" s="296"/>
      <c r="CP106" s="296"/>
      <c r="CQ106" s="296"/>
      <c r="CR106" s="296"/>
      <c r="CS106" s="296"/>
      <c r="CT106" s="296"/>
      <c r="CU106" s="296"/>
      <c r="CV106" s="296"/>
      <c r="CW106" s="296"/>
      <c r="CX106" s="296"/>
      <c r="CY106" s="296"/>
      <c r="CZ106" s="296"/>
      <c r="DA106" s="296"/>
      <c r="DB106" s="296"/>
      <c r="DC106" s="296"/>
      <c r="DD106" s="296"/>
      <c r="DE106" s="296"/>
      <c r="DF106" s="296"/>
      <c r="DG106" s="296"/>
      <c r="DH106" s="296"/>
      <c r="DI106" s="296"/>
      <c r="DJ106" s="296"/>
      <c r="DK106" s="296"/>
      <c r="DL106" s="296"/>
      <c r="DM106" s="296"/>
      <c r="DN106" s="296"/>
      <c r="DO106" s="296"/>
      <c r="DP106" s="296"/>
      <c r="DQ106" s="296"/>
      <c r="DR106" s="296"/>
      <c r="DS106" s="296"/>
      <c r="DT106" s="296"/>
      <c r="DU106" s="296"/>
      <c r="DV106" s="296"/>
      <c r="DW106" s="296"/>
      <c r="DX106" s="296"/>
      <c r="DY106" s="296"/>
      <c r="DZ106" s="296"/>
      <c r="EA106" s="296"/>
      <c r="EB106" s="296"/>
      <c r="EC106" s="296"/>
      <c r="ED106" s="296"/>
      <c r="EE106" s="296"/>
      <c r="EF106" s="296"/>
      <c r="EG106" s="296"/>
      <c r="EH106" s="296"/>
      <c r="EI106" s="296"/>
      <c r="EJ106" s="296"/>
      <c r="EK106" s="296"/>
      <c r="EL106" s="296"/>
      <c r="EM106" s="296"/>
      <c r="EN106" s="296"/>
      <c r="EO106" s="296"/>
      <c r="EP106" s="296"/>
      <c r="EQ106" s="296"/>
      <c r="ER106" s="296"/>
      <c r="ES106" s="296"/>
      <c r="ET106" s="296"/>
      <c r="EU106" s="296"/>
      <c r="EV106" s="296"/>
      <c r="EW106" s="296"/>
      <c r="EX106" s="296"/>
      <c r="EY106" s="296"/>
      <c r="EZ106" s="296"/>
      <c r="FA106" s="296"/>
      <c r="FB106" s="296"/>
      <c r="FC106" s="296"/>
      <c r="FD106" s="296"/>
      <c r="FE106" s="296"/>
      <c r="FF106" s="296"/>
      <c r="FG106" s="296"/>
      <c r="FH106" s="296"/>
      <c r="FI106" s="296"/>
      <c r="FJ106" s="296"/>
      <c r="FK106" s="296"/>
      <c r="FL106" s="296"/>
      <c r="FM106" s="296"/>
      <c r="FN106" s="296"/>
      <c r="FO106" s="296"/>
      <c r="FP106" s="296"/>
      <c r="FQ106" s="296"/>
      <c r="FR106" s="296"/>
      <c r="FS106" s="296"/>
      <c r="FT106" s="296"/>
      <c r="FU106" s="296"/>
      <c r="FV106" s="296"/>
      <c r="FW106" s="296"/>
      <c r="FX106" s="296"/>
      <c r="FY106" s="296"/>
      <c r="FZ106" s="296"/>
      <c r="GA106" s="296"/>
      <c r="GB106" s="296"/>
      <c r="GC106" s="296"/>
      <c r="GD106" s="296"/>
      <c r="GE106" s="296"/>
      <c r="GF106" s="296"/>
      <c r="GG106" s="296"/>
      <c r="GH106" s="296"/>
      <c r="GI106" s="296"/>
      <c r="GJ106" s="296"/>
      <c r="GK106" s="296"/>
      <c r="GL106" s="296"/>
      <c r="GM106" s="296"/>
      <c r="GN106" s="296"/>
      <c r="GO106" s="296"/>
      <c r="GP106" s="296"/>
      <c r="GQ106" s="296"/>
      <c r="GR106" s="297"/>
      <c r="GS106" s="297"/>
      <c r="GT106" s="297"/>
      <c r="GU106" s="297"/>
      <c r="GV106" s="297"/>
    </row>
    <row r="107" spans="1:204" ht="23.25" customHeight="1" thickBot="1" x14ac:dyDescent="0.3">
      <c r="A107" s="302"/>
      <c r="B107" s="515"/>
      <c r="C107" s="470" t="s">
        <v>199</v>
      </c>
      <c r="D107" s="516"/>
      <c r="E107" s="404"/>
      <c r="F107" s="420"/>
      <c r="G107" s="375"/>
      <c r="H107" s="303"/>
      <c r="I107" s="413"/>
      <c r="J107" s="303"/>
      <c r="K107" s="683" t="s">
        <v>200</v>
      </c>
      <c r="L107" s="685"/>
      <c r="M107" s="748"/>
      <c r="N107" s="450"/>
      <c r="O107" s="450"/>
      <c r="P107" s="450"/>
      <c r="Q107" s="450"/>
      <c r="R107" s="374"/>
      <c r="S107" s="309"/>
      <c r="T107" s="342"/>
      <c r="U107" s="342"/>
      <c r="V107" s="303"/>
      <c r="W107" s="303"/>
      <c r="X107" s="303"/>
      <c r="Y107" s="311"/>
      <c r="Z107" s="311"/>
      <c r="AA107" s="397" t="s">
        <v>159</v>
      </c>
      <c r="AB107" s="457">
        <f>AB105*26</f>
        <v>0</v>
      </c>
      <c r="AC107" s="306"/>
      <c r="AD107" s="296"/>
      <c r="AE107" s="296"/>
      <c r="AF107" s="296"/>
      <c r="AG107" s="296"/>
      <c r="AH107" s="296"/>
      <c r="AI107" s="296"/>
      <c r="AJ107" s="296"/>
      <c r="AK107" s="296"/>
      <c r="AL107" s="296"/>
      <c r="AM107" s="296"/>
      <c r="AN107" s="296"/>
      <c r="AO107" s="296"/>
      <c r="AP107" s="296"/>
      <c r="AQ107" s="296"/>
      <c r="AR107" s="296"/>
      <c r="AS107" s="296"/>
      <c r="AT107" s="296"/>
      <c r="AU107" s="296"/>
      <c r="AV107" s="296"/>
      <c r="AW107" s="296"/>
      <c r="AX107" s="296"/>
      <c r="AY107" s="296"/>
      <c r="AZ107" s="296"/>
      <c r="BA107" s="296"/>
      <c r="BB107" s="296"/>
      <c r="BC107" s="296"/>
      <c r="BD107" s="296"/>
      <c r="BE107" s="296"/>
      <c r="BF107" s="296"/>
      <c r="BG107" s="296"/>
      <c r="BH107" s="296"/>
      <c r="BI107" s="296"/>
      <c r="BJ107" s="296"/>
      <c r="BK107" s="296"/>
      <c r="BL107" s="296"/>
      <c r="BM107" s="296"/>
      <c r="BN107" s="296"/>
      <c r="BO107" s="296"/>
      <c r="BP107" s="296"/>
      <c r="BQ107" s="296"/>
      <c r="BR107" s="296"/>
      <c r="BS107" s="296"/>
      <c r="BT107" s="296"/>
      <c r="BU107" s="296"/>
      <c r="BV107" s="296"/>
      <c r="BW107" s="296"/>
      <c r="BX107" s="296"/>
      <c r="BY107" s="296"/>
      <c r="BZ107" s="296"/>
      <c r="CA107" s="296"/>
      <c r="CB107" s="296"/>
      <c r="CC107" s="296"/>
      <c r="CD107" s="296"/>
      <c r="CE107" s="296"/>
      <c r="CF107" s="296"/>
      <c r="CG107" s="296"/>
      <c r="CH107" s="296"/>
      <c r="CI107" s="296"/>
      <c r="CJ107" s="296"/>
      <c r="CK107" s="296"/>
      <c r="CL107" s="296"/>
      <c r="CM107" s="296"/>
      <c r="CN107" s="296"/>
      <c r="CO107" s="296"/>
      <c r="CP107" s="296"/>
      <c r="CQ107" s="296"/>
      <c r="CR107" s="296"/>
      <c r="CS107" s="296"/>
      <c r="CT107" s="296"/>
      <c r="CU107" s="296"/>
      <c r="CV107" s="296"/>
      <c r="CW107" s="296"/>
      <c r="CX107" s="296"/>
      <c r="CY107" s="296"/>
      <c r="CZ107" s="296"/>
      <c r="DA107" s="296"/>
      <c r="DB107" s="296"/>
      <c r="DC107" s="296"/>
      <c r="DD107" s="296"/>
      <c r="DE107" s="296"/>
      <c r="DF107" s="296"/>
      <c r="DG107" s="296"/>
      <c r="DH107" s="296"/>
      <c r="DI107" s="296"/>
      <c r="DJ107" s="296"/>
      <c r="DK107" s="296"/>
      <c r="DL107" s="296"/>
      <c r="DM107" s="296"/>
      <c r="DN107" s="296"/>
      <c r="DO107" s="296"/>
      <c r="DP107" s="296"/>
      <c r="DQ107" s="296"/>
      <c r="DR107" s="296"/>
      <c r="DS107" s="296"/>
      <c r="DT107" s="296"/>
      <c r="DU107" s="296"/>
      <c r="DV107" s="296"/>
      <c r="DW107" s="296"/>
      <c r="DX107" s="296"/>
      <c r="DY107" s="296"/>
      <c r="DZ107" s="296"/>
      <c r="EA107" s="296"/>
      <c r="EB107" s="296"/>
      <c r="EC107" s="296"/>
      <c r="ED107" s="296"/>
      <c r="EE107" s="296"/>
      <c r="EF107" s="296"/>
      <c r="EG107" s="296"/>
      <c r="EH107" s="296"/>
      <c r="EI107" s="296"/>
      <c r="EJ107" s="296"/>
      <c r="EK107" s="296"/>
      <c r="EL107" s="296"/>
      <c r="EM107" s="296"/>
      <c r="EN107" s="296"/>
      <c r="EO107" s="296"/>
      <c r="EP107" s="296"/>
      <c r="EQ107" s="296"/>
      <c r="ER107" s="296"/>
      <c r="ES107" s="296"/>
      <c r="ET107" s="296"/>
      <c r="EU107" s="296"/>
      <c r="EV107" s="296"/>
      <c r="EW107" s="296"/>
      <c r="EX107" s="296"/>
      <c r="EY107" s="296"/>
      <c r="EZ107" s="296"/>
      <c r="FA107" s="296"/>
      <c r="FB107" s="296"/>
      <c r="FC107" s="296"/>
      <c r="FD107" s="296"/>
      <c r="FE107" s="296"/>
      <c r="FF107" s="296"/>
      <c r="FG107" s="296"/>
      <c r="FH107" s="296"/>
      <c r="FI107" s="296"/>
      <c r="FJ107" s="296"/>
      <c r="FK107" s="296"/>
      <c r="FL107" s="296"/>
      <c r="FM107" s="296"/>
      <c r="FN107" s="296"/>
      <c r="FO107" s="296"/>
      <c r="FP107" s="296"/>
      <c r="FQ107" s="296"/>
      <c r="FR107" s="296"/>
      <c r="FS107" s="296"/>
      <c r="FT107" s="296"/>
      <c r="FU107" s="296"/>
      <c r="FV107" s="296"/>
      <c r="FW107" s="296"/>
      <c r="FX107" s="296"/>
      <c r="FY107" s="296"/>
      <c r="FZ107" s="296"/>
      <c r="GA107" s="296"/>
      <c r="GB107" s="296"/>
      <c r="GC107" s="296"/>
      <c r="GD107" s="296"/>
      <c r="GE107" s="296"/>
      <c r="GF107" s="296"/>
      <c r="GG107" s="296"/>
      <c r="GH107" s="296"/>
      <c r="GI107" s="296"/>
      <c r="GJ107" s="296"/>
      <c r="GK107" s="296"/>
      <c r="GL107" s="296"/>
      <c r="GM107" s="296"/>
      <c r="GN107" s="296"/>
      <c r="GO107" s="296"/>
      <c r="GP107" s="296"/>
      <c r="GQ107" s="296"/>
      <c r="GR107" s="297"/>
      <c r="GS107" s="297"/>
      <c r="GT107" s="297"/>
      <c r="GU107" s="297"/>
      <c r="GV107" s="297"/>
    </row>
    <row r="108" spans="1:204" ht="21" customHeight="1" x14ac:dyDescent="0.25">
      <c r="A108" s="302"/>
      <c r="B108" s="725" t="str">
        <f>IF(B107&gt;=70,"Optional Life Insurance is no longer available after age 70.","")</f>
        <v/>
      </c>
      <c r="C108" s="725"/>
      <c r="D108" s="725"/>
      <c r="E108" s="725"/>
      <c r="F108" s="725"/>
      <c r="G108" s="725"/>
      <c r="H108" s="725"/>
      <c r="I108" s="725"/>
      <c r="J108" s="725"/>
      <c r="K108" s="725"/>
      <c r="L108" s="725"/>
      <c r="M108" s="725"/>
      <c r="N108" s="725"/>
      <c r="O108" s="725"/>
      <c r="P108" s="725"/>
      <c r="Q108" s="725"/>
      <c r="R108" s="725"/>
      <c r="S108" s="725"/>
      <c r="T108" s="725"/>
      <c r="U108" s="725"/>
      <c r="V108" s="342"/>
      <c r="W108" s="303"/>
      <c r="X108" s="303"/>
      <c r="Y108" s="303"/>
      <c r="Z108" s="440"/>
      <c r="AA108" s="312"/>
      <c r="AB108" s="600" t="str">
        <f xml:space="preserve"> IF(AB105&gt;0,"This cost takes into account a 50 % premium reduction but does not include the 9 % sales tax","")</f>
        <v/>
      </c>
      <c r="AC108" s="306"/>
      <c r="AD108" s="296"/>
      <c r="AE108" s="296"/>
      <c r="AF108" s="296"/>
      <c r="AG108" s="296"/>
      <c r="AH108" s="296"/>
      <c r="AI108" s="296"/>
      <c r="AJ108" s="296"/>
      <c r="AK108" s="296"/>
      <c r="AL108" s="296"/>
      <c r="AM108" s="296"/>
      <c r="AN108" s="296"/>
      <c r="AO108" s="296"/>
      <c r="AP108" s="296"/>
      <c r="AQ108" s="296"/>
      <c r="AR108" s="296"/>
      <c r="AS108" s="296"/>
      <c r="AT108" s="296"/>
      <c r="AU108" s="296"/>
      <c r="AV108" s="296"/>
      <c r="AW108" s="296"/>
      <c r="AX108" s="296"/>
      <c r="AY108" s="296"/>
      <c r="AZ108" s="296"/>
      <c r="BA108" s="296"/>
      <c r="BB108" s="296"/>
      <c r="BC108" s="296"/>
      <c r="BD108" s="296"/>
      <c r="BE108" s="296"/>
      <c r="BF108" s="296"/>
      <c r="BG108" s="296"/>
      <c r="BH108" s="296"/>
      <c r="BI108" s="296"/>
      <c r="BJ108" s="296"/>
      <c r="BK108" s="296"/>
      <c r="BL108" s="296"/>
      <c r="BM108" s="296"/>
      <c r="BN108" s="296"/>
      <c r="BO108" s="296"/>
      <c r="BP108" s="296"/>
      <c r="BQ108" s="296"/>
      <c r="BR108" s="296"/>
      <c r="BS108" s="296"/>
      <c r="BT108" s="296"/>
      <c r="BU108" s="296"/>
      <c r="BV108" s="296"/>
      <c r="BW108" s="296"/>
      <c r="BX108" s="296"/>
      <c r="BY108" s="296"/>
      <c r="BZ108" s="296"/>
      <c r="CA108" s="296"/>
      <c r="CB108" s="296"/>
      <c r="CC108" s="296"/>
      <c r="CD108" s="296"/>
      <c r="CE108" s="296"/>
      <c r="CF108" s="296"/>
      <c r="CG108" s="296"/>
      <c r="CH108" s="296"/>
      <c r="CI108" s="296"/>
      <c r="CJ108" s="296"/>
      <c r="CK108" s="296"/>
      <c r="CL108" s="296"/>
      <c r="CM108" s="296"/>
      <c r="CN108" s="296"/>
      <c r="CO108" s="296"/>
      <c r="CP108" s="296"/>
      <c r="CQ108" s="296"/>
      <c r="CR108" s="296"/>
      <c r="CS108" s="296"/>
      <c r="CT108" s="296"/>
      <c r="CU108" s="296"/>
      <c r="CV108" s="296"/>
      <c r="CW108" s="296"/>
      <c r="CX108" s="296"/>
      <c r="CY108" s="296"/>
      <c r="CZ108" s="296"/>
      <c r="DA108" s="296"/>
      <c r="DB108" s="296"/>
      <c r="DC108" s="296"/>
      <c r="DD108" s="296"/>
      <c r="DE108" s="296"/>
      <c r="DF108" s="296"/>
      <c r="DG108" s="296"/>
      <c r="DH108" s="296"/>
      <c r="DI108" s="296"/>
      <c r="DJ108" s="296"/>
      <c r="DK108" s="296"/>
      <c r="DL108" s="296"/>
      <c r="DM108" s="296"/>
      <c r="DN108" s="296"/>
      <c r="DO108" s="296"/>
      <c r="DP108" s="296"/>
      <c r="DQ108" s="296"/>
      <c r="DR108" s="296"/>
      <c r="DS108" s="296"/>
      <c r="DT108" s="296"/>
      <c r="DU108" s="296"/>
      <c r="DV108" s="296"/>
      <c r="DW108" s="296"/>
      <c r="DX108" s="296"/>
      <c r="DY108" s="296"/>
      <c r="DZ108" s="296"/>
      <c r="EA108" s="296"/>
      <c r="EB108" s="296"/>
      <c r="EC108" s="296"/>
      <c r="ED108" s="296"/>
      <c r="EE108" s="296"/>
      <c r="EF108" s="296"/>
      <c r="EG108" s="296"/>
      <c r="EH108" s="296"/>
      <c r="EI108" s="296"/>
      <c r="EJ108" s="296"/>
      <c r="EK108" s="296"/>
      <c r="EL108" s="296"/>
      <c r="EM108" s="296"/>
      <c r="EN108" s="296"/>
      <c r="EO108" s="296"/>
      <c r="EP108" s="296"/>
      <c r="EQ108" s="296"/>
      <c r="ER108" s="296"/>
      <c r="ES108" s="296"/>
      <c r="ET108" s="296"/>
      <c r="EU108" s="296"/>
      <c r="EV108" s="296"/>
      <c r="EW108" s="296"/>
      <c r="EX108" s="296"/>
      <c r="EY108" s="296"/>
      <c r="EZ108" s="296"/>
      <c r="FA108" s="296"/>
      <c r="FB108" s="296"/>
      <c r="FC108" s="296"/>
      <c r="FD108" s="296"/>
      <c r="FE108" s="296"/>
      <c r="FF108" s="296"/>
      <c r="FG108" s="296"/>
      <c r="FH108" s="296"/>
      <c r="FI108" s="296"/>
      <c r="FJ108" s="296"/>
      <c r="FK108" s="296"/>
      <c r="FL108" s="296"/>
      <c r="FM108" s="296"/>
      <c r="FN108" s="296"/>
      <c r="FO108" s="296"/>
      <c r="FP108" s="296"/>
      <c r="FQ108" s="296"/>
      <c r="FR108" s="296"/>
      <c r="FS108" s="296"/>
      <c r="FT108" s="296"/>
      <c r="FU108" s="296"/>
      <c r="FV108" s="296"/>
      <c r="FW108" s="296"/>
      <c r="FX108" s="296"/>
      <c r="FY108" s="296"/>
      <c r="FZ108" s="296"/>
      <c r="GA108" s="296"/>
      <c r="GB108" s="296"/>
      <c r="GC108" s="296"/>
      <c r="GD108" s="296"/>
      <c r="GE108" s="296"/>
      <c r="GF108" s="296"/>
      <c r="GG108" s="296"/>
      <c r="GH108" s="296"/>
      <c r="GI108" s="296"/>
      <c r="GJ108" s="296"/>
      <c r="GK108" s="296"/>
      <c r="GL108" s="296"/>
      <c r="GM108" s="296"/>
      <c r="GN108" s="296"/>
      <c r="GO108" s="296"/>
      <c r="GP108" s="296"/>
      <c r="GQ108" s="296"/>
      <c r="GR108" s="297"/>
      <c r="GS108" s="297"/>
      <c r="GT108" s="297"/>
      <c r="GU108" s="297"/>
      <c r="GV108" s="297"/>
    </row>
    <row r="109" spans="1:204" ht="1.5" customHeight="1" x14ac:dyDescent="0.25">
      <c r="A109" s="344"/>
      <c r="B109" s="396"/>
      <c r="C109" s="396"/>
      <c r="D109" s="396"/>
      <c r="E109" s="396"/>
      <c r="F109" s="396"/>
      <c r="G109" s="396"/>
      <c r="H109" s="396"/>
      <c r="I109" s="396"/>
      <c r="J109" s="396"/>
      <c r="K109" s="396"/>
      <c r="L109" s="396"/>
      <c r="M109" s="382"/>
      <c r="N109" s="382"/>
      <c r="O109" s="382"/>
      <c r="P109" s="382"/>
      <c r="Q109" s="382"/>
      <c r="R109" s="383"/>
      <c r="S109" s="726"/>
      <c r="T109" s="726"/>
      <c r="U109" s="726"/>
      <c r="V109" s="726"/>
      <c r="W109" s="726"/>
      <c r="X109" s="726"/>
      <c r="Y109" s="384"/>
      <c r="Z109" s="346"/>
      <c r="AA109" s="385"/>
      <c r="AB109" s="386"/>
      <c r="AC109" s="387"/>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c r="AY109" s="296"/>
      <c r="AZ109" s="296"/>
      <c r="BA109" s="296"/>
      <c r="BB109" s="296"/>
      <c r="BC109" s="296"/>
      <c r="BD109" s="296"/>
      <c r="BE109" s="296"/>
      <c r="BF109" s="296"/>
      <c r="BG109" s="296"/>
      <c r="BH109" s="296"/>
      <c r="BI109" s="296"/>
      <c r="BJ109" s="296"/>
      <c r="BK109" s="296"/>
      <c r="BL109" s="296"/>
      <c r="BM109" s="296"/>
      <c r="BN109" s="296"/>
      <c r="BO109" s="296"/>
      <c r="BP109" s="296"/>
      <c r="BQ109" s="296"/>
      <c r="BR109" s="296"/>
      <c r="BS109" s="296"/>
      <c r="BT109" s="296"/>
      <c r="BU109" s="296"/>
      <c r="BV109" s="296"/>
      <c r="BW109" s="296"/>
      <c r="BX109" s="296"/>
      <c r="BY109" s="296"/>
      <c r="BZ109" s="296"/>
      <c r="CA109" s="296"/>
      <c r="CB109" s="296"/>
      <c r="CC109" s="296"/>
      <c r="CD109" s="296"/>
      <c r="CE109" s="296"/>
      <c r="CF109" s="296"/>
      <c r="CG109" s="296"/>
      <c r="CH109" s="296"/>
      <c r="CI109" s="296"/>
      <c r="CJ109" s="296"/>
      <c r="CK109" s="296"/>
      <c r="CL109" s="296"/>
      <c r="CM109" s="296"/>
      <c r="CN109" s="296"/>
      <c r="CO109" s="296"/>
      <c r="CP109" s="296"/>
      <c r="CQ109" s="296"/>
      <c r="CR109" s="296"/>
      <c r="CS109" s="296"/>
      <c r="CT109" s="296"/>
      <c r="CU109" s="296"/>
      <c r="CV109" s="296"/>
      <c r="CW109" s="296"/>
      <c r="CX109" s="296"/>
      <c r="CY109" s="296"/>
      <c r="CZ109" s="296"/>
      <c r="DA109" s="296"/>
      <c r="DB109" s="296"/>
      <c r="DC109" s="296"/>
      <c r="DD109" s="296"/>
      <c r="DE109" s="296"/>
      <c r="DF109" s="296"/>
      <c r="DG109" s="296"/>
      <c r="DH109" s="296"/>
      <c r="DI109" s="296"/>
      <c r="DJ109" s="296"/>
      <c r="DK109" s="296"/>
      <c r="DL109" s="296"/>
      <c r="DM109" s="296"/>
      <c r="DN109" s="296"/>
      <c r="DO109" s="296"/>
      <c r="DP109" s="296"/>
      <c r="DQ109" s="296"/>
      <c r="DR109" s="296"/>
      <c r="DS109" s="296"/>
      <c r="DT109" s="296"/>
      <c r="DU109" s="296"/>
      <c r="DV109" s="296"/>
      <c r="DW109" s="296"/>
      <c r="DX109" s="296"/>
      <c r="DY109" s="296"/>
      <c r="DZ109" s="296"/>
      <c r="EA109" s="296"/>
      <c r="EB109" s="296"/>
      <c r="EC109" s="296"/>
      <c r="ED109" s="296"/>
      <c r="EE109" s="296"/>
      <c r="EF109" s="296"/>
      <c r="EG109" s="296"/>
      <c r="EH109" s="296"/>
      <c r="EI109" s="296"/>
      <c r="EJ109" s="296"/>
      <c r="EK109" s="296"/>
      <c r="EL109" s="296"/>
      <c r="EM109" s="296"/>
      <c r="EN109" s="296"/>
      <c r="EO109" s="296"/>
      <c r="EP109" s="296"/>
      <c r="EQ109" s="296"/>
      <c r="ER109" s="296"/>
      <c r="ES109" s="296"/>
      <c r="ET109" s="296"/>
      <c r="EU109" s="296"/>
      <c r="EV109" s="296"/>
      <c r="EW109" s="296"/>
      <c r="EX109" s="296"/>
      <c r="EY109" s="296"/>
      <c r="EZ109" s="296"/>
      <c r="FA109" s="296"/>
      <c r="FB109" s="296"/>
      <c r="FC109" s="296"/>
      <c r="FD109" s="296"/>
      <c r="FE109" s="296"/>
      <c r="FF109" s="296"/>
      <c r="FG109" s="296"/>
      <c r="FH109" s="296"/>
      <c r="FI109" s="296"/>
      <c r="FJ109" s="296"/>
      <c r="FK109" s="296"/>
      <c r="FL109" s="296"/>
      <c r="FM109" s="296"/>
      <c r="FN109" s="296"/>
      <c r="FO109" s="296"/>
      <c r="FP109" s="296"/>
      <c r="FQ109" s="296"/>
      <c r="FR109" s="296"/>
      <c r="FS109" s="296"/>
      <c r="FT109" s="296"/>
      <c r="FU109" s="296"/>
      <c r="FV109" s="296"/>
      <c r="FW109" s="296"/>
      <c r="FX109" s="296"/>
      <c r="FY109" s="296"/>
      <c r="FZ109" s="296"/>
      <c r="GA109" s="296"/>
      <c r="GB109" s="296"/>
      <c r="GC109" s="296"/>
      <c r="GD109" s="296"/>
      <c r="GE109" s="296"/>
      <c r="GF109" s="296"/>
      <c r="GG109" s="296"/>
      <c r="GH109" s="296"/>
      <c r="GI109" s="296"/>
      <c r="GJ109" s="296"/>
      <c r="GK109" s="296"/>
      <c r="GL109" s="296"/>
      <c r="GM109" s="296"/>
      <c r="GN109" s="296"/>
      <c r="GO109" s="296"/>
      <c r="GP109" s="296"/>
      <c r="GQ109" s="296"/>
      <c r="GR109" s="297"/>
      <c r="GS109" s="297"/>
      <c r="GT109" s="297"/>
      <c r="GU109" s="297"/>
      <c r="GV109" s="297"/>
    </row>
    <row r="110" spans="1:204" ht="30" customHeight="1" thickBot="1" x14ac:dyDescent="0.3">
      <c r="A110" s="316"/>
      <c r="B110" s="388" t="s">
        <v>203</v>
      </c>
      <c r="C110" s="388"/>
      <c r="D110" s="318"/>
      <c r="E110" s="318"/>
      <c r="F110" s="318"/>
      <c r="G110" s="318"/>
      <c r="H110" s="318"/>
      <c r="I110" s="318"/>
      <c r="J110" s="752" t="s">
        <v>322</v>
      </c>
      <c r="K110" s="753"/>
      <c r="L110" s="753"/>
      <c r="M110" s="753"/>
      <c r="N110" s="753"/>
      <c r="O110" s="753"/>
      <c r="P110" s="753"/>
      <c r="Q110" s="753"/>
      <c r="R110" s="753"/>
      <c r="S110" s="753"/>
      <c r="T110" s="753"/>
      <c r="U110" s="753"/>
      <c r="V110" s="753"/>
      <c r="W110" s="753"/>
      <c r="X110" s="754"/>
      <c r="Y110" s="319"/>
      <c r="Z110" s="319"/>
      <c r="AA110" s="319"/>
      <c r="AB110" s="444"/>
      <c r="AC110" s="320"/>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c r="AY110" s="296"/>
      <c r="AZ110" s="296"/>
      <c r="BA110" s="296"/>
      <c r="BB110" s="296"/>
      <c r="BC110" s="296"/>
      <c r="BD110" s="296"/>
      <c r="BE110" s="296"/>
      <c r="BF110" s="296"/>
      <c r="BG110" s="296"/>
      <c r="BH110" s="296"/>
      <c r="BI110" s="296"/>
      <c r="BJ110" s="296"/>
      <c r="BK110" s="296"/>
      <c r="BL110" s="296"/>
      <c r="BM110" s="296"/>
      <c r="BN110" s="296"/>
      <c r="BO110" s="296"/>
      <c r="BP110" s="296"/>
      <c r="BQ110" s="296"/>
      <c r="BR110" s="296"/>
      <c r="BS110" s="296"/>
      <c r="BT110" s="296"/>
      <c r="BU110" s="296"/>
      <c r="BV110" s="296"/>
      <c r="BW110" s="296"/>
      <c r="BX110" s="296"/>
      <c r="BY110" s="296"/>
      <c r="BZ110" s="296"/>
      <c r="CA110" s="296"/>
      <c r="CB110" s="296"/>
      <c r="CC110" s="296"/>
      <c r="CD110" s="296"/>
      <c r="CE110" s="296"/>
      <c r="CF110" s="296"/>
      <c r="CG110" s="296"/>
      <c r="CH110" s="296"/>
      <c r="CI110" s="296"/>
      <c r="CJ110" s="296"/>
      <c r="CK110" s="296"/>
      <c r="CL110" s="296"/>
      <c r="CM110" s="296"/>
      <c r="CN110" s="296"/>
      <c r="CO110" s="296"/>
      <c r="CP110" s="296"/>
      <c r="CQ110" s="296"/>
      <c r="CR110" s="296"/>
      <c r="CS110" s="296"/>
      <c r="CT110" s="296"/>
      <c r="CU110" s="296"/>
      <c r="CV110" s="296"/>
      <c r="CW110" s="296"/>
      <c r="CX110" s="296"/>
      <c r="CY110" s="296"/>
      <c r="CZ110" s="296"/>
      <c r="DA110" s="296"/>
      <c r="DB110" s="296"/>
      <c r="DC110" s="296"/>
      <c r="DD110" s="296"/>
      <c r="DE110" s="296"/>
      <c r="DF110" s="296"/>
      <c r="DG110" s="296"/>
      <c r="DH110" s="296"/>
      <c r="DI110" s="296"/>
      <c r="DJ110" s="296"/>
      <c r="DK110" s="296"/>
      <c r="DL110" s="296"/>
      <c r="DM110" s="296"/>
      <c r="DN110" s="296"/>
      <c r="DO110" s="296"/>
      <c r="DP110" s="296"/>
      <c r="DQ110" s="296"/>
      <c r="DR110" s="296"/>
      <c r="DS110" s="296"/>
      <c r="DT110" s="296"/>
      <c r="DU110" s="296"/>
      <c r="DV110" s="296"/>
      <c r="DW110" s="296"/>
      <c r="DX110" s="296"/>
      <c r="DY110" s="296"/>
      <c r="DZ110" s="296"/>
      <c r="EA110" s="296"/>
      <c r="EB110" s="296"/>
      <c r="EC110" s="296"/>
      <c r="ED110" s="296"/>
      <c r="EE110" s="296"/>
      <c r="EF110" s="296"/>
      <c r="EG110" s="296"/>
      <c r="EH110" s="296"/>
      <c r="EI110" s="296"/>
      <c r="EJ110" s="296"/>
      <c r="EK110" s="296"/>
      <c r="EL110" s="296"/>
      <c r="EM110" s="296"/>
      <c r="EN110" s="296"/>
      <c r="EO110" s="296"/>
      <c r="EP110" s="296"/>
      <c r="EQ110" s="296"/>
      <c r="ER110" s="296"/>
      <c r="ES110" s="296"/>
      <c r="ET110" s="296"/>
      <c r="EU110" s="296"/>
      <c r="EV110" s="296"/>
      <c r="EW110" s="296"/>
      <c r="EX110" s="296"/>
      <c r="EY110" s="296"/>
      <c r="EZ110" s="296"/>
      <c r="FA110" s="296"/>
      <c r="FB110" s="296"/>
      <c r="FC110" s="296"/>
      <c r="FD110" s="296"/>
      <c r="FE110" s="296"/>
      <c r="FF110" s="296"/>
      <c r="FG110" s="296"/>
      <c r="FH110" s="296"/>
      <c r="FI110" s="296"/>
      <c r="FJ110" s="296"/>
      <c r="FK110" s="296"/>
      <c r="FL110" s="296"/>
      <c r="FM110" s="296"/>
      <c r="FN110" s="296"/>
      <c r="FO110" s="296"/>
      <c r="FP110" s="296"/>
      <c r="FQ110" s="296"/>
      <c r="FR110" s="296"/>
      <c r="FS110" s="296"/>
      <c r="FT110" s="296"/>
      <c r="FU110" s="296"/>
      <c r="FV110" s="296"/>
      <c r="FW110" s="296"/>
      <c r="FX110" s="296"/>
      <c r="FY110" s="296"/>
      <c r="FZ110" s="296"/>
      <c r="GA110" s="296"/>
      <c r="GB110" s="296"/>
      <c r="GC110" s="296"/>
      <c r="GD110" s="296"/>
      <c r="GE110" s="296"/>
      <c r="GF110" s="296"/>
      <c r="GG110" s="296"/>
      <c r="GH110" s="296"/>
      <c r="GI110" s="296"/>
      <c r="GJ110" s="296"/>
      <c r="GK110" s="296"/>
      <c r="GL110" s="296"/>
      <c r="GM110" s="296"/>
      <c r="GN110" s="296"/>
      <c r="GO110" s="296"/>
      <c r="GP110" s="296"/>
      <c r="GQ110" s="296"/>
      <c r="GR110" s="297"/>
      <c r="GS110" s="297"/>
      <c r="GT110" s="297"/>
      <c r="GU110" s="297"/>
      <c r="GV110" s="297"/>
    </row>
    <row r="111" spans="1:204" ht="21.75" customHeight="1" thickBot="1" x14ac:dyDescent="0.3">
      <c r="A111" s="321"/>
      <c r="B111" s="389"/>
      <c r="C111" s="389"/>
      <c r="D111" s="324"/>
      <c r="E111" s="324"/>
      <c r="F111" s="390"/>
      <c r="G111" s="324"/>
      <c r="H111" s="390"/>
      <c r="I111" s="390"/>
      <c r="J111" s="755"/>
      <c r="K111" s="756"/>
      <c r="L111" s="756"/>
      <c r="M111" s="756"/>
      <c r="N111" s="756"/>
      <c r="O111" s="756"/>
      <c r="P111" s="756"/>
      <c r="Q111" s="756"/>
      <c r="R111" s="756"/>
      <c r="S111" s="756"/>
      <c r="T111" s="756"/>
      <c r="U111" s="756"/>
      <c r="V111" s="756"/>
      <c r="W111" s="756"/>
      <c r="X111" s="757"/>
      <c r="Y111" s="325"/>
      <c r="Z111" s="325"/>
      <c r="AA111" s="407" t="s">
        <v>158</v>
      </c>
      <c r="AB111" s="512">
        <f>AB105+AB89+AB73+AB65+AB49+AB36+AB23+AB11</f>
        <v>0</v>
      </c>
      <c r="AC111" s="32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c r="AX111" s="296"/>
      <c r="AY111" s="296"/>
      <c r="AZ111" s="296"/>
      <c r="BA111" s="296"/>
      <c r="BB111" s="296"/>
      <c r="BC111" s="296"/>
      <c r="BD111" s="296"/>
      <c r="BE111" s="296"/>
      <c r="BF111" s="296"/>
      <c r="BG111" s="296"/>
      <c r="BH111" s="296"/>
      <c r="BI111" s="296"/>
      <c r="BJ111" s="296"/>
      <c r="BK111" s="296"/>
      <c r="BL111" s="296"/>
      <c r="BM111" s="296"/>
      <c r="BN111" s="296"/>
      <c r="BO111" s="296"/>
      <c r="BP111" s="296"/>
      <c r="BQ111" s="296"/>
      <c r="BR111" s="296"/>
      <c r="BS111" s="296"/>
      <c r="BT111" s="296"/>
      <c r="BU111" s="296"/>
      <c r="BV111" s="296"/>
      <c r="BW111" s="296"/>
      <c r="BX111" s="296"/>
      <c r="BY111" s="296"/>
      <c r="BZ111" s="296"/>
      <c r="CA111" s="296"/>
      <c r="CB111" s="296"/>
      <c r="CC111" s="296"/>
      <c r="CD111" s="296"/>
      <c r="CE111" s="296"/>
      <c r="CF111" s="296"/>
      <c r="CG111" s="296"/>
      <c r="CH111" s="296"/>
      <c r="CI111" s="296"/>
      <c r="CJ111" s="296"/>
      <c r="CK111" s="296"/>
      <c r="CL111" s="296"/>
      <c r="CM111" s="296"/>
      <c r="CN111" s="296"/>
      <c r="CO111" s="296"/>
      <c r="CP111" s="296"/>
      <c r="CQ111" s="296"/>
      <c r="CR111" s="296"/>
      <c r="CS111" s="296"/>
      <c r="CT111" s="296"/>
      <c r="CU111" s="296"/>
      <c r="CV111" s="296"/>
      <c r="CW111" s="296"/>
      <c r="CX111" s="296"/>
      <c r="CY111" s="296"/>
      <c r="CZ111" s="296"/>
      <c r="DA111" s="296"/>
      <c r="DB111" s="296"/>
      <c r="DC111" s="296"/>
      <c r="DD111" s="296"/>
      <c r="DE111" s="296"/>
      <c r="DF111" s="296"/>
      <c r="DG111" s="296"/>
      <c r="DH111" s="296"/>
      <c r="DI111" s="296"/>
      <c r="DJ111" s="296"/>
      <c r="DK111" s="296"/>
      <c r="DL111" s="296"/>
      <c r="DM111" s="296"/>
      <c r="DN111" s="296"/>
      <c r="DO111" s="296"/>
      <c r="DP111" s="296"/>
      <c r="DQ111" s="296"/>
      <c r="DR111" s="296"/>
      <c r="DS111" s="296"/>
      <c r="DT111" s="296"/>
      <c r="DU111" s="296"/>
      <c r="DV111" s="296"/>
      <c r="DW111" s="296"/>
      <c r="DX111" s="296"/>
      <c r="DY111" s="296"/>
      <c r="DZ111" s="296"/>
      <c r="EA111" s="296"/>
      <c r="EB111" s="296"/>
      <c r="EC111" s="296"/>
      <c r="ED111" s="296"/>
      <c r="EE111" s="296"/>
      <c r="EF111" s="296"/>
      <c r="EG111" s="296"/>
      <c r="EH111" s="296"/>
      <c r="EI111" s="296"/>
      <c r="EJ111" s="296"/>
      <c r="EK111" s="296"/>
      <c r="EL111" s="296"/>
      <c r="EM111" s="296"/>
      <c r="EN111" s="296"/>
      <c r="EO111" s="296"/>
      <c r="EP111" s="296"/>
      <c r="EQ111" s="296"/>
      <c r="ER111" s="296"/>
      <c r="ES111" s="296"/>
      <c r="ET111" s="296"/>
      <c r="EU111" s="296"/>
      <c r="EV111" s="296"/>
      <c r="EW111" s="296"/>
      <c r="EX111" s="296"/>
      <c r="EY111" s="296"/>
      <c r="EZ111" s="296"/>
      <c r="FA111" s="296"/>
      <c r="FB111" s="296"/>
      <c r="FC111" s="296"/>
      <c r="FD111" s="296"/>
      <c r="FE111" s="296"/>
      <c r="FF111" s="296"/>
      <c r="FG111" s="296"/>
      <c r="FH111" s="296"/>
      <c r="FI111" s="296"/>
      <c r="FJ111" s="296"/>
      <c r="FK111" s="296"/>
      <c r="FL111" s="296"/>
      <c r="FM111" s="296"/>
      <c r="FN111" s="296"/>
      <c r="FO111" s="296"/>
      <c r="FP111" s="296"/>
      <c r="FQ111" s="296"/>
      <c r="FR111" s="296"/>
      <c r="FS111" s="296"/>
      <c r="FT111" s="296"/>
      <c r="FU111" s="296"/>
      <c r="FV111" s="296"/>
      <c r="FW111" s="296"/>
      <c r="FX111" s="296"/>
      <c r="FY111" s="296"/>
      <c r="FZ111" s="296"/>
      <c r="GA111" s="296"/>
      <c r="GB111" s="296"/>
      <c r="GC111" s="296"/>
      <c r="GD111" s="296"/>
      <c r="GE111" s="296"/>
      <c r="GF111" s="296"/>
      <c r="GG111" s="296"/>
      <c r="GH111" s="296"/>
      <c r="GI111" s="296"/>
      <c r="GJ111" s="296"/>
      <c r="GK111" s="296"/>
      <c r="GL111" s="296"/>
      <c r="GM111" s="296"/>
      <c r="GN111" s="296"/>
      <c r="GO111" s="296"/>
      <c r="GP111" s="296"/>
      <c r="GQ111" s="296"/>
      <c r="GR111" s="297"/>
      <c r="GS111" s="297"/>
      <c r="GT111" s="297"/>
      <c r="GU111" s="297"/>
      <c r="GV111" s="297"/>
    </row>
    <row r="112" spans="1:204" ht="21.75" customHeight="1" thickBot="1" x14ac:dyDescent="0.3">
      <c r="A112" s="321"/>
      <c r="B112" s="324"/>
      <c r="C112" s="324"/>
      <c r="D112" s="324"/>
      <c r="E112" s="324"/>
      <c r="F112" s="324"/>
      <c r="G112" s="391"/>
      <c r="H112" s="391"/>
      <c r="I112" s="390"/>
      <c r="J112" s="758"/>
      <c r="K112" s="759"/>
      <c r="L112" s="759"/>
      <c r="M112" s="759"/>
      <c r="N112" s="759"/>
      <c r="O112" s="759"/>
      <c r="P112" s="759"/>
      <c r="Q112" s="759"/>
      <c r="R112" s="759"/>
      <c r="S112" s="759"/>
      <c r="T112" s="759"/>
      <c r="U112" s="759"/>
      <c r="V112" s="759"/>
      <c r="W112" s="759"/>
      <c r="X112" s="760"/>
      <c r="Y112" s="325"/>
      <c r="Z112" s="325"/>
      <c r="AA112" s="407" t="s">
        <v>204</v>
      </c>
      <c r="AB112" s="512">
        <f>ROUND(AB111*0.09,2)</f>
        <v>0</v>
      </c>
      <c r="AC112" s="326"/>
      <c r="AD112" s="296"/>
      <c r="AE112" s="392"/>
      <c r="AF112" s="296"/>
      <c r="AG112" s="296"/>
      <c r="AH112" s="296"/>
      <c r="AI112" s="296"/>
      <c r="AJ112" s="296"/>
      <c r="AK112" s="296"/>
      <c r="AL112" s="296"/>
      <c r="AM112" s="296"/>
      <c r="AN112" s="296"/>
      <c r="AO112" s="296"/>
      <c r="AP112" s="296"/>
      <c r="AQ112" s="296"/>
      <c r="AR112" s="296"/>
      <c r="AS112" s="296"/>
      <c r="AT112" s="296"/>
      <c r="AU112" s="296"/>
      <c r="AV112" s="296"/>
      <c r="AW112" s="296"/>
      <c r="AX112" s="296"/>
      <c r="AY112" s="296"/>
      <c r="AZ112" s="296"/>
      <c r="BA112" s="296"/>
      <c r="BB112" s="296"/>
      <c r="BC112" s="296"/>
      <c r="BD112" s="296"/>
      <c r="BE112" s="296"/>
      <c r="BF112" s="296"/>
      <c r="BG112" s="296"/>
      <c r="BH112" s="296"/>
      <c r="BI112" s="296"/>
      <c r="BJ112" s="296"/>
      <c r="BK112" s="296"/>
      <c r="BL112" s="296"/>
      <c r="BM112" s="296"/>
      <c r="BN112" s="296"/>
      <c r="BO112" s="296"/>
      <c r="BP112" s="296"/>
      <c r="BQ112" s="296"/>
      <c r="BR112" s="296"/>
      <c r="BS112" s="296"/>
      <c r="BT112" s="296"/>
      <c r="BU112" s="296"/>
      <c r="BV112" s="296"/>
      <c r="BW112" s="296"/>
      <c r="BX112" s="296"/>
      <c r="BY112" s="296"/>
      <c r="BZ112" s="296"/>
      <c r="CA112" s="296"/>
      <c r="CB112" s="296"/>
      <c r="CC112" s="296"/>
      <c r="CD112" s="296"/>
      <c r="CE112" s="296"/>
      <c r="CF112" s="296"/>
      <c r="CG112" s="296"/>
      <c r="CH112" s="296"/>
      <c r="CI112" s="296"/>
      <c r="CJ112" s="296"/>
      <c r="CK112" s="296"/>
      <c r="CL112" s="296"/>
      <c r="CM112" s="296"/>
      <c r="CN112" s="296"/>
      <c r="CO112" s="296"/>
      <c r="CP112" s="296"/>
      <c r="CQ112" s="296"/>
      <c r="CR112" s="296"/>
      <c r="CS112" s="296"/>
      <c r="CT112" s="296"/>
      <c r="CU112" s="296"/>
      <c r="CV112" s="296"/>
      <c r="CW112" s="296"/>
      <c r="CX112" s="296"/>
      <c r="CY112" s="296"/>
      <c r="CZ112" s="296"/>
      <c r="DA112" s="296"/>
      <c r="DB112" s="296"/>
      <c r="DC112" s="296"/>
      <c r="DD112" s="296"/>
      <c r="DE112" s="296"/>
      <c r="DF112" s="296"/>
      <c r="DG112" s="296"/>
      <c r="DH112" s="296"/>
      <c r="DI112" s="296"/>
      <c r="DJ112" s="296"/>
      <c r="DK112" s="296"/>
      <c r="DL112" s="296"/>
      <c r="DM112" s="296"/>
      <c r="DN112" s="296"/>
      <c r="DO112" s="296"/>
      <c r="DP112" s="296"/>
      <c r="DQ112" s="296"/>
      <c r="DR112" s="296"/>
      <c r="DS112" s="296"/>
      <c r="DT112" s="296"/>
      <c r="DU112" s="296"/>
      <c r="DV112" s="296"/>
      <c r="DW112" s="296"/>
      <c r="DX112" s="296"/>
      <c r="DY112" s="296"/>
      <c r="DZ112" s="296"/>
      <c r="EA112" s="296"/>
      <c r="EB112" s="296"/>
      <c r="EC112" s="296"/>
      <c r="ED112" s="296"/>
      <c r="EE112" s="296"/>
      <c r="EF112" s="296"/>
      <c r="EG112" s="296"/>
      <c r="EH112" s="296"/>
      <c r="EI112" s="296"/>
      <c r="EJ112" s="296"/>
      <c r="EK112" s="296"/>
      <c r="EL112" s="296"/>
      <c r="EM112" s="296"/>
      <c r="EN112" s="296"/>
      <c r="EO112" s="296"/>
      <c r="EP112" s="296"/>
      <c r="EQ112" s="296"/>
      <c r="ER112" s="296"/>
      <c r="ES112" s="296"/>
      <c r="ET112" s="296"/>
      <c r="EU112" s="296"/>
      <c r="EV112" s="296"/>
      <c r="EW112" s="296"/>
      <c r="EX112" s="296"/>
      <c r="EY112" s="296"/>
      <c r="EZ112" s="296"/>
      <c r="FA112" s="296"/>
      <c r="FB112" s="296"/>
      <c r="FC112" s="296"/>
      <c r="FD112" s="296"/>
      <c r="FE112" s="296"/>
      <c r="FF112" s="296"/>
      <c r="FG112" s="296"/>
      <c r="FH112" s="296"/>
      <c r="FI112" s="296"/>
      <c r="FJ112" s="296"/>
      <c r="FK112" s="296"/>
      <c r="FL112" s="296"/>
      <c r="FM112" s="296"/>
      <c r="FN112" s="296"/>
      <c r="FO112" s="296"/>
      <c r="FP112" s="296"/>
      <c r="FQ112" s="296"/>
      <c r="FR112" s="296"/>
      <c r="FS112" s="296"/>
      <c r="FT112" s="296"/>
      <c r="FU112" s="296"/>
      <c r="FV112" s="296"/>
      <c r="FW112" s="296"/>
      <c r="FX112" s="296"/>
      <c r="FY112" s="296"/>
      <c r="FZ112" s="296"/>
      <c r="GA112" s="296"/>
      <c r="GB112" s="296"/>
      <c r="GC112" s="296"/>
      <c r="GD112" s="296"/>
      <c r="GE112" s="296"/>
      <c r="GF112" s="296"/>
      <c r="GG112" s="296"/>
      <c r="GH112" s="296"/>
      <c r="GI112" s="296"/>
      <c r="GJ112" s="296"/>
      <c r="GK112" s="296"/>
      <c r="GL112" s="296"/>
      <c r="GM112" s="296"/>
      <c r="GN112" s="296"/>
      <c r="GO112" s="296"/>
      <c r="GP112" s="296"/>
      <c r="GQ112" s="296"/>
      <c r="GR112" s="297"/>
      <c r="GS112" s="297"/>
      <c r="GT112" s="297"/>
      <c r="GU112" s="297"/>
      <c r="GV112" s="297"/>
    </row>
    <row r="113" spans="1:204" ht="21.75" customHeight="1" thickBot="1" x14ac:dyDescent="0.3">
      <c r="A113" s="321"/>
      <c r="B113" s="324"/>
      <c r="C113" s="324"/>
      <c r="D113" s="324"/>
      <c r="E113" s="324"/>
      <c r="F113" s="324"/>
      <c r="G113" s="391"/>
      <c r="H113" s="391"/>
      <c r="I113" s="324"/>
      <c r="J113" s="324"/>
      <c r="K113" s="324"/>
      <c r="L113" s="324"/>
      <c r="M113" s="324"/>
      <c r="N113" s="324"/>
      <c r="O113" s="324"/>
      <c r="P113" s="324"/>
      <c r="Q113" s="324"/>
      <c r="R113" s="324"/>
      <c r="S113" s="324"/>
      <c r="T113" s="324"/>
      <c r="U113" s="324"/>
      <c r="V113" s="324"/>
      <c r="W113" s="324"/>
      <c r="X113" s="324"/>
      <c r="Y113" s="325"/>
      <c r="Z113" s="325"/>
      <c r="AA113" s="407" t="s">
        <v>205</v>
      </c>
      <c r="AB113" s="512">
        <f>AB111+AB112</f>
        <v>0</v>
      </c>
      <c r="AC113" s="326"/>
      <c r="AD113" s="296"/>
      <c r="AE113" s="392"/>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6"/>
      <c r="BP113" s="296"/>
      <c r="BQ113" s="296"/>
      <c r="BR113" s="296"/>
      <c r="BS113" s="296"/>
      <c r="BT113" s="296"/>
      <c r="BU113" s="296"/>
      <c r="BV113" s="296"/>
      <c r="BW113" s="296"/>
      <c r="BX113" s="296"/>
      <c r="BY113" s="296"/>
      <c r="BZ113" s="296"/>
      <c r="CA113" s="296"/>
      <c r="CB113" s="296"/>
      <c r="CC113" s="296"/>
      <c r="CD113" s="296"/>
      <c r="CE113" s="296"/>
      <c r="CF113" s="296"/>
      <c r="CG113" s="296"/>
      <c r="CH113" s="296"/>
      <c r="CI113" s="296"/>
      <c r="CJ113" s="296"/>
      <c r="CK113" s="296"/>
      <c r="CL113" s="296"/>
      <c r="CM113" s="296"/>
      <c r="CN113" s="296"/>
      <c r="CO113" s="296"/>
      <c r="CP113" s="296"/>
      <c r="CQ113" s="296"/>
      <c r="CR113" s="296"/>
      <c r="CS113" s="296"/>
      <c r="CT113" s="296"/>
      <c r="CU113" s="296"/>
      <c r="CV113" s="296"/>
      <c r="CW113" s="296"/>
      <c r="CX113" s="296"/>
      <c r="CY113" s="296"/>
      <c r="CZ113" s="296"/>
      <c r="DA113" s="296"/>
      <c r="DB113" s="296"/>
      <c r="DC113" s="296"/>
      <c r="DD113" s="296"/>
      <c r="DE113" s="296"/>
      <c r="DF113" s="296"/>
      <c r="DG113" s="296"/>
      <c r="DH113" s="296"/>
      <c r="DI113" s="296"/>
      <c r="DJ113" s="296"/>
      <c r="DK113" s="296"/>
      <c r="DL113" s="296"/>
      <c r="DM113" s="296"/>
      <c r="DN113" s="296"/>
      <c r="DO113" s="296"/>
      <c r="DP113" s="296"/>
      <c r="DQ113" s="296"/>
      <c r="DR113" s="296"/>
      <c r="DS113" s="296"/>
      <c r="DT113" s="296"/>
      <c r="DU113" s="296"/>
      <c r="DV113" s="296"/>
      <c r="DW113" s="296"/>
      <c r="DX113" s="296"/>
      <c r="DY113" s="296"/>
      <c r="DZ113" s="296"/>
      <c r="EA113" s="296"/>
      <c r="EB113" s="296"/>
      <c r="EC113" s="296"/>
      <c r="ED113" s="296"/>
      <c r="EE113" s="296"/>
      <c r="EF113" s="296"/>
      <c r="EG113" s="296"/>
      <c r="EH113" s="296"/>
      <c r="EI113" s="296"/>
      <c r="EJ113" s="296"/>
      <c r="EK113" s="296"/>
      <c r="EL113" s="296"/>
      <c r="EM113" s="296"/>
      <c r="EN113" s="296"/>
      <c r="EO113" s="296"/>
      <c r="EP113" s="296"/>
      <c r="EQ113" s="296"/>
      <c r="ER113" s="296"/>
      <c r="ES113" s="296"/>
      <c r="ET113" s="296"/>
      <c r="EU113" s="296"/>
      <c r="EV113" s="296"/>
      <c r="EW113" s="296"/>
      <c r="EX113" s="296"/>
      <c r="EY113" s="296"/>
      <c r="EZ113" s="296"/>
      <c r="FA113" s="296"/>
      <c r="FB113" s="296"/>
      <c r="FC113" s="296"/>
      <c r="FD113" s="296"/>
      <c r="FE113" s="296"/>
      <c r="FF113" s="296"/>
      <c r="FG113" s="296"/>
      <c r="FH113" s="296"/>
      <c r="FI113" s="296"/>
      <c r="FJ113" s="296"/>
      <c r="FK113" s="296"/>
      <c r="FL113" s="296"/>
      <c r="FM113" s="296"/>
      <c r="FN113" s="296"/>
      <c r="FO113" s="296"/>
      <c r="FP113" s="296"/>
      <c r="FQ113" s="296"/>
      <c r="FR113" s="296"/>
      <c r="FS113" s="296"/>
      <c r="FT113" s="296"/>
      <c r="FU113" s="296"/>
      <c r="FV113" s="296"/>
      <c r="FW113" s="296"/>
      <c r="FX113" s="296"/>
      <c r="FY113" s="296"/>
      <c r="FZ113" s="296"/>
      <c r="GA113" s="296"/>
      <c r="GB113" s="296"/>
      <c r="GC113" s="296"/>
      <c r="GD113" s="296"/>
      <c r="GE113" s="296"/>
      <c r="GF113" s="296"/>
      <c r="GG113" s="296"/>
      <c r="GH113" s="296"/>
      <c r="GI113" s="296"/>
      <c r="GJ113" s="296"/>
      <c r="GK113" s="296"/>
      <c r="GL113" s="296"/>
      <c r="GM113" s="296"/>
      <c r="GN113" s="296"/>
      <c r="GO113" s="296"/>
      <c r="GP113" s="296"/>
      <c r="GQ113" s="296"/>
      <c r="GR113" s="297"/>
      <c r="GS113" s="297"/>
      <c r="GT113" s="297"/>
      <c r="GU113" s="297"/>
      <c r="GV113" s="297"/>
    </row>
    <row r="114" spans="1:204" ht="30" customHeight="1" thickBot="1" x14ac:dyDescent="0.3">
      <c r="A114" s="321"/>
      <c r="B114" s="324"/>
      <c r="C114" s="324"/>
      <c r="D114" s="324"/>
      <c r="E114" s="324"/>
      <c r="F114" s="324"/>
      <c r="G114" s="391"/>
      <c r="H114" s="391"/>
      <c r="I114" s="324"/>
      <c r="J114" s="324"/>
      <c r="K114" s="324"/>
      <c r="L114" s="324"/>
      <c r="M114" s="324"/>
      <c r="N114" s="324"/>
      <c r="O114" s="324"/>
      <c r="P114" s="324"/>
      <c r="Q114" s="324"/>
      <c r="R114" s="324"/>
      <c r="S114" s="324"/>
      <c r="T114" s="324"/>
      <c r="U114" s="324"/>
      <c r="V114" s="324"/>
      <c r="W114" s="324"/>
      <c r="X114" s="324"/>
      <c r="Y114" s="325"/>
      <c r="Z114" s="325"/>
      <c r="AA114" s="399"/>
      <c r="AB114" s="445"/>
      <c r="AC114" s="326"/>
      <c r="AD114" s="296"/>
      <c r="AE114" s="392"/>
      <c r="AF114" s="296"/>
      <c r="AG114" s="296"/>
      <c r="AH114" s="296"/>
      <c r="AI114" s="296"/>
      <c r="AJ114" s="296"/>
      <c r="AK114" s="296"/>
      <c r="AL114" s="296"/>
      <c r="AM114" s="296"/>
      <c r="AN114" s="296"/>
      <c r="AO114" s="296"/>
      <c r="AP114" s="296"/>
      <c r="AQ114" s="296"/>
      <c r="AR114" s="296"/>
      <c r="AS114" s="296"/>
      <c r="AT114" s="296"/>
      <c r="AU114" s="296"/>
      <c r="AV114" s="296"/>
      <c r="AW114" s="296"/>
      <c r="AX114" s="296"/>
      <c r="AY114" s="296"/>
      <c r="AZ114" s="296"/>
      <c r="BA114" s="296"/>
      <c r="BB114" s="296"/>
      <c r="BC114" s="296"/>
      <c r="BD114" s="296"/>
      <c r="BE114" s="296"/>
      <c r="BF114" s="296"/>
      <c r="BG114" s="296"/>
      <c r="BH114" s="296"/>
      <c r="BI114" s="296"/>
      <c r="BJ114" s="296"/>
      <c r="BK114" s="296"/>
      <c r="BL114" s="296"/>
      <c r="BM114" s="296"/>
      <c r="BN114" s="296"/>
      <c r="BO114" s="296"/>
      <c r="BP114" s="296"/>
      <c r="BQ114" s="296"/>
      <c r="BR114" s="296"/>
      <c r="BS114" s="296"/>
      <c r="BT114" s="296"/>
      <c r="BU114" s="296"/>
      <c r="BV114" s="296"/>
      <c r="BW114" s="296"/>
      <c r="BX114" s="296"/>
      <c r="BY114" s="296"/>
      <c r="BZ114" s="296"/>
      <c r="CA114" s="296"/>
      <c r="CB114" s="296"/>
      <c r="CC114" s="296"/>
      <c r="CD114" s="296"/>
      <c r="CE114" s="296"/>
      <c r="CF114" s="296"/>
      <c r="CG114" s="296"/>
      <c r="CH114" s="296"/>
      <c r="CI114" s="296"/>
      <c r="CJ114" s="296"/>
      <c r="CK114" s="296"/>
      <c r="CL114" s="296"/>
      <c r="CM114" s="296"/>
      <c r="CN114" s="296"/>
      <c r="CO114" s="296"/>
      <c r="CP114" s="296"/>
      <c r="CQ114" s="296"/>
      <c r="CR114" s="296"/>
      <c r="CS114" s="296"/>
      <c r="CT114" s="296"/>
      <c r="CU114" s="296"/>
      <c r="CV114" s="296"/>
      <c r="CW114" s="296"/>
      <c r="CX114" s="296"/>
      <c r="CY114" s="296"/>
      <c r="CZ114" s="296"/>
      <c r="DA114" s="296"/>
      <c r="DB114" s="296"/>
      <c r="DC114" s="296"/>
      <c r="DD114" s="296"/>
      <c r="DE114" s="296"/>
      <c r="DF114" s="296"/>
      <c r="DG114" s="296"/>
      <c r="DH114" s="296"/>
      <c r="DI114" s="296"/>
      <c r="DJ114" s="296"/>
      <c r="DK114" s="296"/>
      <c r="DL114" s="296"/>
      <c r="DM114" s="296"/>
      <c r="DN114" s="296"/>
      <c r="DO114" s="296"/>
      <c r="DP114" s="296"/>
      <c r="DQ114" s="296"/>
      <c r="DR114" s="296"/>
      <c r="DS114" s="296"/>
      <c r="DT114" s="296"/>
      <c r="DU114" s="296"/>
      <c r="DV114" s="296"/>
      <c r="DW114" s="296"/>
      <c r="DX114" s="296"/>
      <c r="DY114" s="296"/>
      <c r="DZ114" s="296"/>
      <c r="EA114" s="296"/>
      <c r="EB114" s="296"/>
      <c r="EC114" s="296"/>
      <c r="ED114" s="296"/>
      <c r="EE114" s="296"/>
      <c r="EF114" s="296"/>
      <c r="EG114" s="296"/>
      <c r="EH114" s="296"/>
      <c r="EI114" s="296"/>
      <c r="EJ114" s="296"/>
      <c r="EK114" s="296"/>
      <c r="EL114" s="296"/>
      <c r="EM114" s="296"/>
      <c r="EN114" s="296"/>
      <c r="EO114" s="296"/>
      <c r="EP114" s="296"/>
      <c r="EQ114" s="296"/>
      <c r="ER114" s="296"/>
      <c r="ES114" s="296"/>
      <c r="ET114" s="296"/>
      <c r="EU114" s="296"/>
      <c r="EV114" s="296"/>
      <c r="EW114" s="296"/>
      <c r="EX114" s="296"/>
      <c r="EY114" s="296"/>
      <c r="EZ114" s="296"/>
      <c r="FA114" s="296"/>
      <c r="FB114" s="296"/>
      <c r="FC114" s="296"/>
      <c r="FD114" s="296"/>
      <c r="FE114" s="296"/>
      <c r="FF114" s="296"/>
      <c r="FG114" s="296"/>
      <c r="FH114" s="296"/>
      <c r="FI114" s="296"/>
      <c r="FJ114" s="296"/>
      <c r="FK114" s="296"/>
      <c r="FL114" s="296"/>
      <c r="FM114" s="296"/>
      <c r="FN114" s="296"/>
      <c r="FO114" s="296"/>
      <c r="FP114" s="296"/>
      <c r="FQ114" s="296"/>
      <c r="FR114" s="296"/>
      <c r="FS114" s="296"/>
      <c r="FT114" s="296"/>
      <c r="FU114" s="296"/>
      <c r="FV114" s="296"/>
      <c r="FW114" s="296"/>
      <c r="FX114" s="296"/>
      <c r="FY114" s="296"/>
      <c r="FZ114" s="296"/>
      <c r="GA114" s="296"/>
      <c r="GB114" s="296"/>
      <c r="GC114" s="296"/>
      <c r="GD114" s="296"/>
      <c r="GE114" s="296"/>
      <c r="GF114" s="296"/>
      <c r="GG114" s="296"/>
      <c r="GH114" s="296"/>
      <c r="GI114" s="296"/>
      <c r="GJ114" s="296"/>
      <c r="GK114" s="296"/>
      <c r="GL114" s="296"/>
      <c r="GM114" s="296"/>
      <c r="GN114" s="296"/>
      <c r="GO114" s="296"/>
      <c r="GP114" s="296"/>
      <c r="GQ114" s="296"/>
      <c r="GR114" s="297"/>
      <c r="GS114" s="297"/>
      <c r="GT114" s="297"/>
      <c r="GU114" s="297"/>
      <c r="GV114" s="297"/>
    </row>
    <row r="115" spans="1:204" ht="21.75" customHeight="1" thickBot="1" x14ac:dyDescent="0.3">
      <c r="A115" s="321"/>
      <c r="B115" s="324"/>
      <c r="C115" s="324"/>
      <c r="D115" s="324"/>
      <c r="E115" s="324"/>
      <c r="F115" s="324"/>
      <c r="G115" s="391"/>
      <c r="H115" s="391"/>
      <c r="I115" s="324"/>
      <c r="J115" s="324"/>
      <c r="K115" s="324"/>
      <c r="L115" s="324"/>
      <c r="M115" s="324"/>
      <c r="N115" s="324"/>
      <c r="O115" s="324"/>
      <c r="P115" s="324"/>
      <c r="Q115" s="324"/>
      <c r="R115" s="324"/>
      <c r="S115" s="324"/>
      <c r="T115" s="324"/>
      <c r="U115" s="324"/>
      <c r="V115" s="324"/>
      <c r="W115" s="324"/>
      <c r="X115" s="324"/>
      <c r="Y115" s="325"/>
      <c r="Z115" s="325"/>
      <c r="AA115" s="408" t="s">
        <v>206</v>
      </c>
      <c r="AB115" s="511">
        <v>0</v>
      </c>
      <c r="AC115" s="393"/>
      <c r="AD115" s="296"/>
      <c r="AE115" s="392"/>
      <c r="AF115" s="296"/>
      <c r="AG115" s="296"/>
      <c r="AH115" s="296"/>
      <c r="AI115" s="296"/>
      <c r="AJ115" s="296"/>
      <c r="AK115" s="296"/>
      <c r="AL115" s="296"/>
      <c r="AM115" s="296"/>
      <c r="AN115" s="296"/>
      <c r="AO115" s="296"/>
      <c r="AP115" s="296"/>
      <c r="AQ115" s="296"/>
      <c r="AR115" s="296"/>
      <c r="AS115" s="296"/>
      <c r="AT115" s="296"/>
      <c r="AU115" s="296"/>
      <c r="AV115" s="296"/>
      <c r="AW115" s="296"/>
      <c r="AX115" s="296"/>
      <c r="AY115" s="296"/>
      <c r="AZ115" s="296"/>
      <c r="BA115" s="296"/>
      <c r="BB115" s="296"/>
      <c r="BC115" s="296"/>
      <c r="BD115" s="296"/>
      <c r="BE115" s="296"/>
      <c r="BF115" s="296"/>
      <c r="BG115" s="296"/>
      <c r="BH115" s="296"/>
      <c r="BI115" s="296"/>
      <c r="BJ115" s="296"/>
      <c r="BK115" s="296"/>
      <c r="BL115" s="296"/>
      <c r="BM115" s="296"/>
      <c r="BN115" s="296"/>
      <c r="BO115" s="296"/>
      <c r="BP115" s="296"/>
      <c r="BQ115" s="296"/>
      <c r="BR115" s="296"/>
      <c r="BS115" s="296"/>
      <c r="BT115" s="296"/>
      <c r="BU115" s="296"/>
      <c r="BV115" s="296"/>
      <c r="BW115" s="296"/>
      <c r="BX115" s="296"/>
      <c r="BY115" s="296"/>
      <c r="BZ115" s="296"/>
      <c r="CA115" s="296"/>
      <c r="CB115" s="296"/>
      <c r="CC115" s="296"/>
      <c r="CD115" s="296"/>
      <c r="CE115" s="296"/>
      <c r="CF115" s="296"/>
      <c r="CG115" s="296"/>
      <c r="CH115" s="296"/>
      <c r="CI115" s="296"/>
      <c r="CJ115" s="296"/>
      <c r="CK115" s="296"/>
      <c r="CL115" s="296"/>
      <c r="CM115" s="296"/>
      <c r="CN115" s="296"/>
      <c r="CO115" s="296"/>
      <c r="CP115" s="296"/>
      <c r="CQ115" s="296"/>
      <c r="CR115" s="296"/>
      <c r="CS115" s="296"/>
      <c r="CT115" s="296"/>
      <c r="CU115" s="296"/>
      <c r="CV115" s="296"/>
      <c r="CW115" s="296"/>
      <c r="CX115" s="296"/>
      <c r="CY115" s="296"/>
      <c r="CZ115" s="296"/>
      <c r="DA115" s="296"/>
      <c r="DB115" s="296"/>
      <c r="DC115" s="296"/>
      <c r="DD115" s="296"/>
      <c r="DE115" s="296"/>
      <c r="DF115" s="296"/>
      <c r="DG115" s="296"/>
      <c r="DH115" s="296"/>
      <c r="DI115" s="296"/>
      <c r="DJ115" s="296"/>
      <c r="DK115" s="296"/>
      <c r="DL115" s="296"/>
      <c r="DM115" s="296"/>
      <c r="DN115" s="296"/>
      <c r="DO115" s="296"/>
      <c r="DP115" s="296"/>
      <c r="DQ115" s="296"/>
      <c r="DR115" s="296"/>
      <c r="DS115" s="296"/>
      <c r="DT115" s="296"/>
      <c r="DU115" s="296"/>
      <c r="DV115" s="296"/>
      <c r="DW115" s="296"/>
      <c r="DX115" s="296"/>
      <c r="DY115" s="296"/>
      <c r="DZ115" s="296"/>
      <c r="EA115" s="296"/>
      <c r="EB115" s="296"/>
      <c r="EC115" s="296"/>
      <c r="ED115" s="296"/>
      <c r="EE115" s="296"/>
      <c r="EF115" s="296"/>
      <c r="EG115" s="296"/>
      <c r="EH115" s="296"/>
      <c r="EI115" s="296"/>
      <c r="EJ115" s="296"/>
      <c r="EK115" s="296"/>
      <c r="EL115" s="296"/>
      <c r="EM115" s="296"/>
      <c r="EN115" s="296"/>
      <c r="EO115" s="296"/>
      <c r="EP115" s="296"/>
      <c r="EQ115" s="296"/>
      <c r="ER115" s="296"/>
      <c r="ES115" s="296"/>
      <c r="ET115" s="296"/>
      <c r="EU115" s="296"/>
      <c r="EV115" s="296"/>
      <c r="EW115" s="296"/>
      <c r="EX115" s="296"/>
      <c r="EY115" s="296"/>
      <c r="EZ115" s="296"/>
      <c r="FA115" s="296"/>
      <c r="FB115" s="296"/>
      <c r="FC115" s="296"/>
      <c r="FD115" s="296"/>
      <c r="FE115" s="296"/>
      <c r="FF115" s="296"/>
      <c r="FG115" s="296"/>
      <c r="FH115" s="296"/>
      <c r="FI115" s="296"/>
      <c r="FJ115" s="296"/>
      <c r="FK115" s="296"/>
      <c r="FL115" s="296"/>
      <c r="FM115" s="296"/>
      <c r="FN115" s="296"/>
      <c r="FO115" s="296"/>
      <c r="FP115" s="296"/>
      <c r="FQ115" s="296"/>
      <c r="FR115" s="296"/>
      <c r="FS115" s="296"/>
      <c r="FT115" s="296"/>
      <c r="FU115" s="296"/>
      <c r="FV115" s="296"/>
      <c r="FW115" s="296"/>
      <c r="FX115" s="296"/>
      <c r="FY115" s="296"/>
      <c r="FZ115" s="296"/>
      <c r="GA115" s="296"/>
      <c r="GB115" s="296"/>
      <c r="GC115" s="296"/>
      <c r="GD115" s="296"/>
      <c r="GE115" s="296"/>
      <c r="GF115" s="296"/>
      <c r="GG115" s="296"/>
      <c r="GH115" s="296"/>
      <c r="GI115" s="296"/>
      <c r="GJ115" s="296"/>
      <c r="GK115" s="296"/>
      <c r="GL115" s="296"/>
      <c r="GM115" s="296"/>
      <c r="GN115" s="296"/>
      <c r="GO115" s="296"/>
      <c r="GP115" s="296"/>
      <c r="GQ115" s="296"/>
      <c r="GR115" s="297"/>
      <c r="GS115" s="297"/>
      <c r="GT115" s="297"/>
      <c r="GU115" s="297"/>
      <c r="GV115" s="297"/>
    </row>
    <row r="116" spans="1:204" ht="17.25" customHeight="1" thickBot="1" x14ac:dyDescent="0.3">
      <c r="A116" s="321"/>
      <c r="B116" s="324"/>
      <c r="C116" s="324"/>
      <c r="D116" s="324"/>
      <c r="E116" s="324"/>
      <c r="F116" s="324"/>
      <c r="G116" s="391"/>
      <c r="H116" s="391"/>
      <c r="I116" s="324"/>
      <c r="J116" s="324"/>
      <c r="K116" s="324"/>
      <c r="L116" s="324"/>
      <c r="M116" s="324"/>
      <c r="N116" s="324"/>
      <c r="O116" s="324"/>
      <c r="P116" s="324"/>
      <c r="Q116" s="324"/>
      <c r="R116" s="324"/>
      <c r="S116" s="324"/>
      <c r="T116" s="324"/>
      <c r="U116" s="324"/>
      <c r="V116" s="324"/>
      <c r="W116" s="324"/>
      <c r="X116" s="324"/>
      <c r="Y116" s="325"/>
      <c r="Z116" s="325"/>
      <c r="AA116" s="409" t="s">
        <v>207</v>
      </c>
      <c r="AB116" s="445"/>
      <c r="AC116" s="326"/>
      <c r="AD116" s="296"/>
      <c r="AE116" s="392"/>
      <c r="AF116" s="296"/>
      <c r="AG116" s="296"/>
      <c r="AH116" s="296"/>
      <c r="AI116" s="296"/>
      <c r="AJ116" s="296"/>
      <c r="AK116" s="296"/>
      <c r="AL116" s="296"/>
      <c r="AM116" s="296"/>
      <c r="AN116" s="296"/>
      <c r="AO116" s="296"/>
      <c r="AP116" s="296"/>
      <c r="AQ116" s="296"/>
      <c r="AR116" s="296"/>
      <c r="AS116" s="296"/>
      <c r="AT116" s="296"/>
      <c r="AU116" s="296"/>
      <c r="AV116" s="296"/>
      <c r="AW116" s="296"/>
      <c r="AX116" s="296"/>
      <c r="AY116" s="296"/>
      <c r="AZ116" s="296"/>
      <c r="BA116" s="296"/>
      <c r="BB116" s="296"/>
      <c r="BC116" s="296"/>
      <c r="BD116" s="296"/>
      <c r="BE116" s="296"/>
      <c r="BF116" s="296"/>
      <c r="BG116" s="296"/>
      <c r="BH116" s="296"/>
      <c r="BI116" s="296"/>
      <c r="BJ116" s="296"/>
      <c r="BK116" s="296"/>
      <c r="BL116" s="296"/>
      <c r="BM116" s="296"/>
      <c r="BN116" s="296"/>
      <c r="BO116" s="296"/>
      <c r="BP116" s="296"/>
      <c r="BQ116" s="296"/>
      <c r="BR116" s="296"/>
      <c r="BS116" s="296"/>
      <c r="BT116" s="296"/>
      <c r="BU116" s="296"/>
      <c r="BV116" s="296"/>
      <c r="BW116" s="296"/>
      <c r="BX116" s="296"/>
      <c r="BY116" s="296"/>
      <c r="BZ116" s="296"/>
      <c r="CA116" s="296"/>
      <c r="CB116" s="296"/>
      <c r="CC116" s="296"/>
      <c r="CD116" s="296"/>
      <c r="CE116" s="296"/>
      <c r="CF116" s="296"/>
      <c r="CG116" s="296"/>
      <c r="CH116" s="296"/>
      <c r="CI116" s="296"/>
      <c r="CJ116" s="296"/>
      <c r="CK116" s="296"/>
      <c r="CL116" s="296"/>
      <c r="CM116" s="296"/>
      <c r="CN116" s="296"/>
      <c r="CO116" s="296"/>
      <c r="CP116" s="296"/>
      <c r="CQ116" s="296"/>
      <c r="CR116" s="296"/>
      <c r="CS116" s="296"/>
      <c r="CT116" s="296"/>
      <c r="CU116" s="296"/>
      <c r="CV116" s="296"/>
      <c r="CW116" s="296"/>
      <c r="CX116" s="296"/>
      <c r="CY116" s="296"/>
      <c r="CZ116" s="296"/>
      <c r="DA116" s="296"/>
      <c r="DB116" s="296"/>
      <c r="DC116" s="296"/>
      <c r="DD116" s="296"/>
      <c r="DE116" s="296"/>
      <c r="DF116" s="296"/>
      <c r="DG116" s="296"/>
      <c r="DH116" s="296"/>
      <c r="DI116" s="296"/>
      <c r="DJ116" s="296"/>
      <c r="DK116" s="296"/>
      <c r="DL116" s="296"/>
      <c r="DM116" s="296"/>
      <c r="DN116" s="296"/>
      <c r="DO116" s="296"/>
      <c r="DP116" s="296"/>
      <c r="DQ116" s="296"/>
      <c r="DR116" s="296"/>
      <c r="DS116" s="296"/>
      <c r="DT116" s="296"/>
      <c r="DU116" s="296"/>
      <c r="DV116" s="296"/>
      <c r="DW116" s="296"/>
      <c r="DX116" s="296"/>
      <c r="DY116" s="296"/>
      <c r="DZ116" s="296"/>
      <c r="EA116" s="296"/>
      <c r="EB116" s="296"/>
      <c r="EC116" s="296"/>
      <c r="ED116" s="296"/>
      <c r="EE116" s="296"/>
      <c r="EF116" s="296"/>
      <c r="EG116" s="296"/>
      <c r="EH116" s="296"/>
      <c r="EI116" s="296"/>
      <c r="EJ116" s="296"/>
      <c r="EK116" s="296"/>
      <c r="EL116" s="296"/>
      <c r="EM116" s="296"/>
      <c r="EN116" s="296"/>
      <c r="EO116" s="296"/>
      <c r="EP116" s="296"/>
      <c r="EQ116" s="296"/>
      <c r="ER116" s="296"/>
      <c r="ES116" s="296"/>
      <c r="ET116" s="296"/>
      <c r="EU116" s="296"/>
      <c r="EV116" s="296"/>
      <c r="EW116" s="296"/>
      <c r="EX116" s="296"/>
      <c r="EY116" s="296"/>
      <c r="EZ116" s="296"/>
      <c r="FA116" s="296"/>
      <c r="FB116" s="296"/>
      <c r="FC116" s="296"/>
      <c r="FD116" s="296"/>
      <c r="FE116" s="296"/>
      <c r="FF116" s="296"/>
      <c r="FG116" s="296"/>
      <c r="FH116" s="296"/>
      <c r="FI116" s="296"/>
      <c r="FJ116" s="296"/>
      <c r="FK116" s="296"/>
      <c r="FL116" s="296"/>
      <c r="FM116" s="296"/>
      <c r="FN116" s="296"/>
      <c r="FO116" s="296"/>
      <c r="FP116" s="296"/>
      <c r="FQ116" s="296"/>
      <c r="FR116" s="296"/>
      <c r="FS116" s="296"/>
      <c r="FT116" s="296"/>
      <c r="FU116" s="296"/>
      <c r="FV116" s="296"/>
      <c r="FW116" s="296"/>
      <c r="FX116" s="296"/>
      <c r="FY116" s="296"/>
      <c r="FZ116" s="296"/>
      <c r="GA116" s="296"/>
      <c r="GB116" s="296"/>
      <c r="GC116" s="296"/>
      <c r="GD116" s="296"/>
      <c r="GE116" s="296"/>
      <c r="GF116" s="296"/>
      <c r="GG116" s="296"/>
      <c r="GH116" s="296"/>
      <c r="GI116" s="296"/>
      <c r="GJ116" s="296"/>
      <c r="GK116" s="296"/>
      <c r="GL116" s="296"/>
      <c r="GM116" s="296"/>
      <c r="GN116" s="296"/>
      <c r="GO116" s="296"/>
      <c r="GP116" s="296"/>
      <c r="GQ116" s="296"/>
      <c r="GR116" s="297"/>
      <c r="GS116" s="297"/>
      <c r="GT116" s="297"/>
      <c r="GU116" s="297"/>
      <c r="GV116" s="297"/>
    </row>
    <row r="117" spans="1:204" ht="21.75" customHeight="1" thickBot="1" x14ac:dyDescent="0.3">
      <c r="A117" s="321"/>
      <c r="B117" s="324"/>
      <c r="C117" s="324"/>
      <c r="D117" s="324"/>
      <c r="E117" s="324"/>
      <c r="F117" s="324"/>
      <c r="G117" s="391"/>
      <c r="H117" s="391"/>
      <c r="I117" s="324"/>
      <c r="J117" s="324"/>
      <c r="K117" s="324"/>
      <c r="L117" s="324"/>
      <c r="M117" s="324"/>
      <c r="N117" s="324"/>
      <c r="O117" s="324"/>
      <c r="P117" s="324"/>
      <c r="Q117" s="324"/>
      <c r="R117" s="324"/>
      <c r="S117" s="324"/>
      <c r="T117" s="324"/>
      <c r="U117" s="324"/>
      <c r="V117" s="324"/>
      <c r="W117" s="324"/>
      <c r="X117" s="324"/>
      <c r="Y117" s="325"/>
      <c r="Z117" s="325"/>
      <c r="AA117" s="410" t="s">
        <v>208</v>
      </c>
      <c r="AB117" s="510">
        <f>AB113-AB115</f>
        <v>0</v>
      </c>
      <c r="AC117" s="32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6"/>
      <c r="BZ117" s="296"/>
      <c r="CA117" s="296"/>
      <c r="CB117" s="296"/>
      <c r="CC117" s="296"/>
      <c r="CD117" s="296"/>
      <c r="CE117" s="296"/>
      <c r="CF117" s="296"/>
      <c r="CG117" s="296"/>
      <c r="CH117" s="296"/>
      <c r="CI117" s="296"/>
      <c r="CJ117" s="296"/>
      <c r="CK117" s="296"/>
      <c r="CL117" s="296"/>
      <c r="CM117" s="296"/>
      <c r="CN117" s="296"/>
      <c r="CO117" s="296"/>
      <c r="CP117" s="296"/>
      <c r="CQ117" s="296"/>
      <c r="CR117" s="296"/>
      <c r="CS117" s="296"/>
      <c r="CT117" s="296"/>
      <c r="CU117" s="296"/>
      <c r="CV117" s="296"/>
      <c r="CW117" s="296"/>
      <c r="CX117" s="296"/>
      <c r="CY117" s="296"/>
      <c r="CZ117" s="296"/>
      <c r="DA117" s="296"/>
      <c r="DB117" s="296"/>
      <c r="DC117" s="296"/>
      <c r="DD117" s="296"/>
      <c r="DE117" s="296"/>
      <c r="DF117" s="296"/>
      <c r="DG117" s="296"/>
      <c r="DH117" s="296"/>
      <c r="DI117" s="296"/>
      <c r="DJ117" s="296"/>
      <c r="DK117" s="296"/>
      <c r="DL117" s="296"/>
      <c r="DM117" s="296"/>
      <c r="DN117" s="296"/>
      <c r="DO117" s="296"/>
      <c r="DP117" s="296"/>
      <c r="DQ117" s="296"/>
      <c r="DR117" s="296"/>
      <c r="DS117" s="296"/>
      <c r="DT117" s="296"/>
      <c r="DU117" s="296"/>
      <c r="DV117" s="296"/>
      <c r="DW117" s="296"/>
      <c r="DX117" s="296"/>
      <c r="DY117" s="296"/>
      <c r="DZ117" s="296"/>
      <c r="EA117" s="296"/>
      <c r="EB117" s="296"/>
      <c r="EC117" s="296"/>
      <c r="ED117" s="296"/>
      <c r="EE117" s="296"/>
      <c r="EF117" s="296"/>
      <c r="EG117" s="296"/>
      <c r="EH117" s="296"/>
      <c r="EI117" s="296"/>
      <c r="EJ117" s="296"/>
      <c r="EK117" s="296"/>
      <c r="EL117" s="296"/>
      <c r="EM117" s="296"/>
      <c r="EN117" s="296"/>
      <c r="EO117" s="296"/>
      <c r="EP117" s="296"/>
      <c r="EQ117" s="296"/>
      <c r="ER117" s="296"/>
      <c r="ES117" s="296"/>
      <c r="ET117" s="296"/>
      <c r="EU117" s="296"/>
      <c r="EV117" s="296"/>
      <c r="EW117" s="296"/>
      <c r="EX117" s="296"/>
      <c r="EY117" s="296"/>
      <c r="EZ117" s="296"/>
      <c r="FA117" s="296"/>
      <c r="FB117" s="296"/>
      <c r="FC117" s="296"/>
      <c r="FD117" s="296"/>
      <c r="FE117" s="296"/>
      <c r="FF117" s="296"/>
      <c r="FG117" s="296"/>
      <c r="FH117" s="296"/>
      <c r="FI117" s="296"/>
      <c r="FJ117" s="296"/>
      <c r="FK117" s="296"/>
      <c r="FL117" s="296"/>
      <c r="FM117" s="296"/>
      <c r="FN117" s="296"/>
      <c r="FO117" s="296"/>
      <c r="FP117" s="296"/>
      <c r="FQ117" s="296"/>
      <c r="FR117" s="296"/>
      <c r="FS117" s="296"/>
      <c r="FT117" s="296"/>
      <c r="FU117" s="296"/>
      <c r="FV117" s="296"/>
      <c r="FW117" s="296"/>
      <c r="FX117" s="296"/>
      <c r="FY117" s="296"/>
      <c r="FZ117" s="296"/>
      <c r="GA117" s="296"/>
      <c r="GB117" s="296"/>
      <c r="GC117" s="296"/>
      <c r="GD117" s="296"/>
      <c r="GE117" s="296"/>
      <c r="GF117" s="296"/>
      <c r="GG117" s="296"/>
      <c r="GH117" s="296"/>
      <c r="GI117" s="296"/>
      <c r="GJ117" s="296"/>
      <c r="GK117" s="296"/>
      <c r="GL117" s="296"/>
      <c r="GM117" s="296"/>
      <c r="GN117" s="296"/>
      <c r="GO117" s="296"/>
      <c r="GP117" s="296"/>
      <c r="GQ117" s="296"/>
      <c r="GR117" s="297"/>
      <c r="GS117" s="297"/>
      <c r="GT117" s="297"/>
      <c r="GU117" s="297"/>
      <c r="GV117" s="297"/>
    </row>
    <row r="118" spans="1:204" ht="3.75" customHeight="1" thickBot="1" x14ac:dyDescent="0.3">
      <c r="A118" s="321"/>
      <c r="B118" s="324"/>
      <c r="C118" s="324"/>
      <c r="D118" s="324"/>
      <c r="E118" s="324"/>
      <c r="F118" s="324"/>
      <c r="G118" s="391"/>
      <c r="H118" s="391"/>
      <c r="I118" s="324"/>
      <c r="J118" s="324"/>
      <c r="K118" s="324"/>
      <c r="L118" s="324"/>
      <c r="M118" s="324"/>
      <c r="N118" s="324"/>
      <c r="O118" s="324"/>
      <c r="P118" s="324"/>
      <c r="Q118" s="324"/>
      <c r="R118" s="324"/>
      <c r="S118" s="324"/>
      <c r="T118" s="324"/>
      <c r="U118" s="324"/>
      <c r="V118" s="324"/>
      <c r="W118" s="324"/>
      <c r="X118" s="324"/>
      <c r="Y118" s="325"/>
      <c r="Z118" s="325"/>
      <c r="AA118" s="325"/>
      <c r="AB118" s="442"/>
      <c r="AC118" s="32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c r="AY118" s="296"/>
      <c r="AZ118" s="296"/>
      <c r="BA118" s="296"/>
      <c r="BB118" s="296"/>
      <c r="BC118" s="296"/>
      <c r="BD118" s="296"/>
      <c r="BE118" s="296"/>
      <c r="BF118" s="296"/>
      <c r="BG118" s="296"/>
      <c r="BH118" s="296"/>
      <c r="BI118" s="296"/>
      <c r="BJ118" s="296"/>
      <c r="BK118" s="296"/>
      <c r="BL118" s="296"/>
      <c r="BM118" s="296"/>
      <c r="BN118" s="296"/>
      <c r="BO118" s="296"/>
      <c r="BP118" s="296"/>
      <c r="BQ118" s="296"/>
      <c r="BR118" s="296"/>
      <c r="BS118" s="296"/>
      <c r="BT118" s="296"/>
      <c r="BU118" s="296"/>
      <c r="BV118" s="296"/>
      <c r="BW118" s="296"/>
      <c r="BX118" s="296"/>
      <c r="BY118" s="296"/>
      <c r="BZ118" s="296"/>
      <c r="CA118" s="296"/>
      <c r="CB118" s="296"/>
      <c r="CC118" s="296"/>
      <c r="CD118" s="296"/>
      <c r="CE118" s="296"/>
      <c r="CF118" s="296"/>
      <c r="CG118" s="296"/>
      <c r="CH118" s="296"/>
      <c r="CI118" s="296"/>
      <c r="CJ118" s="296"/>
      <c r="CK118" s="296"/>
      <c r="CL118" s="296"/>
      <c r="CM118" s="296"/>
      <c r="CN118" s="296"/>
      <c r="CO118" s="296"/>
      <c r="CP118" s="296"/>
      <c r="CQ118" s="296"/>
      <c r="CR118" s="296"/>
      <c r="CS118" s="296"/>
      <c r="CT118" s="296"/>
      <c r="CU118" s="296"/>
      <c r="CV118" s="296"/>
      <c r="CW118" s="296"/>
      <c r="CX118" s="296"/>
      <c r="CY118" s="296"/>
      <c r="CZ118" s="296"/>
      <c r="DA118" s="296"/>
      <c r="DB118" s="296"/>
      <c r="DC118" s="296"/>
      <c r="DD118" s="296"/>
      <c r="DE118" s="296"/>
      <c r="DF118" s="296"/>
      <c r="DG118" s="296"/>
      <c r="DH118" s="296"/>
      <c r="DI118" s="296"/>
      <c r="DJ118" s="296"/>
      <c r="DK118" s="296"/>
      <c r="DL118" s="296"/>
      <c r="DM118" s="296"/>
      <c r="DN118" s="296"/>
      <c r="DO118" s="296"/>
      <c r="DP118" s="296"/>
      <c r="DQ118" s="296"/>
      <c r="DR118" s="296"/>
      <c r="DS118" s="296"/>
      <c r="DT118" s="296"/>
      <c r="DU118" s="296"/>
      <c r="DV118" s="296"/>
      <c r="DW118" s="296"/>
      <c r="DX118" s="296"/>
      <c r="DY118" s="296"/>
      <c r="DZ118" s="296"/>
      <c r="EA118" s="296"/>
      <c r="EB118" s="296"/>
      <c r="EC118" s="296"/>
      <c r="ED118" s="296"/>
      <c r="EE118" s="296"/>
      <c r="EF118" s="296"/>
      <c r="EG118" s="296"/>
      <c r="EH118" s="296"/>
      <c r="EI118" s="296"/>
      <c r="EJ118" s="296"/>
      <c r="EK118" s="296"/>
      <c r="EL118" s="296"/>
      <c r="EM118" s="296"/>
      <c r="EN118" s="296"/>
      <c r="EO118" s="296"/>
      <c r="EP118" s="296"/>
      <c r="EQ118" s="296"/>
      <c r="ER118" s="296"/>
      <c r="ES118" s="296"/>
      <c r="ET118" s="296"/>
      <c r="EU118" s="296"/>
      <c r="EV118" s="296"/>
      <c r="EW118" s="296"/>
      <c r="EX118" s="296"/>
      <c r="EY118" s="296"/>
      <c r="EZ118" s="296"/>
      <c r="FA118" s="296"/>
      <c r="FB118" s="296"/>
      <c r="FC118" s="296"/>
      <c r="FD118" s="296"/>
      <c r="FE118" s="296"/>
      <c r="FF118" s="296"/>
      <c r="FG118" s="296"/>
      <c r="FH118" s="296"/>
      <c r="FI118" s="296"/>
      <c r="FJ118" s="296"/>
      <c r="FK118" s="296"/>
      <c r="FL118" s="296"/>
      <c r="FM118" s="296"/>
      <c r="FN118" s="296"/>
      <c r="FO118" s="296"/>
      <c r="FP118" s="296"/>
      <c r="FQ118" s="296"/>
      <c r="FR118" s="296"/>
      <c r="FS118" s="296"/>
      <c r="FT118" s="296"/>
      <c r="FU118" s="296"/>
      <c r="FV118" s="296"/>
      <c r="FW118" s="296"/>
      <c r="FX118" s="296"/>
      <c r="FY118" s="296"/>
      <c r="FZ118" s="296"/>
      <c r="GA118" s="296"/>
      <c r="GB118" s="296"/>
      <c r="GC118" s="296"/>
      <c r="GD118" s="296"/>
      <c r="GE118" s="296"/>
      <c r="GF118" s="296"/>
      <c r="GG118" s="296"/>
      <c r="GH118" s="296"/>
      <c r="GI118" s="296"/>
      <c r="GJ118" s="296"/>
      <c r="GK118" s="296"/>
      <c r="GL118" s="296"/>
      <c r="GM118" s="296"/>
      <c r="GN118" s="296"/>
      <c r="GO118" s="296"/>
      <c r="GP118" s="296"/>
      <c r="GQ118" s="296"/>
      <c r="GR118" s="297"/>
      <c r="GS118" s="297"/>
      <c r="GT118" s="297"/>
      <c r="GU118" s="297"/>
      <c r="GV118" s="297"/>
    </row>
    <row r="119" spans="1:204" ht="21.75" customHeight="1" thickBot="1" x14ac:dyDescent="0.3">
      <c r="A119" s="321"/>
      <c r="B119" s="324"/>
      <c r="C119" s="324"/>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5"/>
      <c r="Z119" s="325"/>
      <c r="AA119" s="410" t="s">
        <v>209</v>
      </c>
      <c r="AB119" s="510">
        <f>26*AB117</f>
        <v>0</v>
      </c>
      <c r="AC119" s="32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296"/>
      <c r="BI119" s="296"/>
      <c r="BJ119" s="296"/>
      <c r="BK119" s="296"/>
      <c r="BL119" s="296"/>
      <c r="BM119" s="296"/>
      <c r="BN119" s="296"/>
      <c r="BO119" s="296"/>
      <c r="BP119" s="296"/>
      <c r="BQ119" s="296"/>
      <c r="BR119" s="296"/>
      <c r="BS119" s="296"/>
      <c r="BT119" s="296"/>
      <c r="BU119" s="296"/>
      <c r="BV119" s="296"/>
      <c r="BW119" s="296"/>
      <c r="BX119" s="296"/>
      <c r="BY119" s="296"/>
      <c r="BZ119" s="296"/>
      <c r="CA119" s="296"/>
      <c r="CB119" s="296"/>
      <c r="CC119" s="296"/>
      <c r="CD119" s="296"/>
      <c r="CE119" s="296"/>
      <c r="CF119" s="296"/>
      <c r="CG119" s="296"/>
      <c r="CH119" s="296"/>
      <c r="CI119" s="296"/>
      <c r="CJ119" s="296"/>
      <c r="CK119" s="296"/>
      <c r="CL119" s="296"/>
      <c r="CM119" s="296"/>
      <c r="CN119" s="296"/>
      <c r="CO119" s="296"/>
      <c r="CP119" s="296"/>
      <c r="CQ119" s="296"/>
      <c r="CR119" s="296"/>
      <c r="CS119" s="296"/>
      <c r="CT119" s="296"/>
      <c r="CU119" s="296"/>
      <c r="CV119" s="296"/>
      <c r="CW119" s="296"/>
      <c r="CX119" s="296"/>
      <c r="CY119" s="296"/>
      <c r="CZ119" s="296"/>
      <c r="DA119" s="296"/>
      <c r="DB119" s="296"/>
      <c r="DC119" s="296"/>
      <c r="DD119" s="296"/>
      <c r="DE119" s="296"/>
      <c r="DF119" s="296"/>
      <c r="DG119" s="296"/>
      <c r="DH119" s="296"/>
      <c r="DI119" s="296"/>
      <c r="DJ119" s="296"/>
      <c r="DK119" s="296"/>
      <c r="DL119" s="296"/>
      <c r="DM119" s="296"/>
      <c r="DN119" s="296"/>
      <c r="DO119" s="296"/>
      <c r="DP119" s="296"/>
      <c r="DQ119" s="296"/>
      <c r="DR119" s="296"/>
      <c r="DS119" s="296"/>
      <c r="DT119" s="296"/>
      <c r="DU119" s="296"/>
      <c r="DV119" s="296"/>
      <c r="DW119" s="296"/>
      <c r="DX119" s="296"/>
      <c r="DY119" s="296"/>
      <c r="DZ119" s="296"/>
      <c r="EA119" s="296"/>
      <c r="EB119" s="296"/>
      <c r="EC119" s="296"/>
      <c r="ED119" s="296"/>
      <c r="EE119" s="296"/>
      <c r="EF119" s="296"/>
      <c r="EG119" s="296"/>
      <c r="EH119" s="296"/>
      <c r="EI119" s="296"/>
      <c r="EJ119" s="296"/>
      <c r="EK119" s="296"/>
      <c r="EL119" s="296"/>
      <c r="EM119" s="296"/>
      <c r="EN119" s="296"/>
      <c r="EO119" s="296"/>
      <c r="EP119" s="296"/>
      <c r="EQ119" s="296"/>
      <c r="ER119" s="296"/>
      <c r="ES119" s="296"/>
      <c r="ET119" s="296"/>
      <c r="EU119" s="296"/>
      <c r="EV119" s="296"/>
      <c r="EW119" s="296"/>
      <c r="EX119" s="296"/>
      <c r="EY119" s="296"/>
      <c r="EZ119" s="296"/>
      <c r="FA119" s="296"/>
      <c r="FB119" s="296"/>
      <c r="FC119" s="296"/>
      <c r="FD119" s="296"/>
      <c r="FE119" s="296"/>
      <c r="FF119" s="296"/>
      <c r="FG119" s="296"/>
      <c r="FH119" s="296"/>
      <c r="FI119" s="296"/>
      <c r="FJ119" s="296"/>
      <c r="FK119" s="296"/>
      <c r="FL119" s="296"/>
      <c r="FM119" s="296"/>
      <c r="FN119" s="296"/>
      <c r="FO119" s="296"/>
      <c r="FP119" s="296"/>
      <c r="FQ119" s="296"/>
      <c r="FR119" s="296"/>
      <c r="FS119" s="296"/>
      <c r="FT119" s="296"/>
      <c r="FU119" s="296"/>
      <c r="FV119" s="296"/>
      <c r="FW119" s="296"/>
      <c r="FX119" s="296"/>
      <c r="FY119" s="296"/>
      <c r="FZ119" s="296"/>
      <c r="GA119" s="296"/>
      <c r="GB119" s="296"/>
      <c r="GC119" s="296"/>
      <c r="GD119" s="296"/>
      <c r="GE119" s="296"/>
      <c r="GF119" s="296"/>
      <c r="GG119" s="296"/>
      <c r="GH119" s="296"/>
      <c r="GI119" s="296"/>
      <c r="GJ119" s="296"/>
      <c r="GK119" s="296"/>
      <c r="GL119" s="296"/>
      <c r="GM119" s="296"/>
      <c r="GN119" s="296"/>
      <c r="GO119" s="296"/>
      <c r="GP119" s="296"/>
      <c r="GQ119" s="296"/>
      <c r="GR119" s="297"/>
      <c r="GS119" s="297"/>
      <c r="GT119" s="297"/>
      <c r="GU119" s="297"/>
      <c r="GV119" s="297"/>
    </row>
    <row r="120" spans="1:204" x14ac:dyDescent="0.25">
      <c r="A120" s="334"/>
      <c r="B120" s="335"/>
      <c r="C120" s="335"/>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6"/>
      <c r="Z120" s="336"/>
      <c r="AA120" s="336"/>
      <c r="AB120" s="336"/>
      <c r="AC120" s="337"/>
      <c r="AD120" s="296"/>
      <c r="AE120" s="296"/>
      <c r="AF120" s="296"/>
      <c r="AG120" s="296"/>
      <c r="AH120" s="296"/>
      <c r="AI120" s="296"/>
      <c r="AJ120" s="296"/>
      <c r="AK120" s="296"/>
      <c r="AL120" s="296"/>
      <c r="AM120" s="296"/>
      <c r="AN120" s="296"/>
      <c r="AO120" s="296"/>
      <c r="AP120" s="296"/>
      <c r="AQ120" s="296"/>
      <c r="AR120" s="296"/>
      <c r="AS120" s="296"/>
      <c r="AT120" s="296"/>
      <c r="AU120" s="296"/>
      <c r="AV120" s="296"/>
      <c r="AW120" s="296"/>
      <c r="AX120" s="296"/>
      <c r="AY120" s="296"/>
      <c r="AZ120" s="296"/>
      <c r="BA120" s="296"/>
      <c r="BB120" s="296"/>
      <c r="BC120" s="296"/>
      <c r="BD120" s="296"/>
      <c r="BE120" s="296"/>
      <c r="BF120" s="296"/>
      <c r="BG120" s="296"/>
      <c r="BH120" s="296"/>
      <c r="BI120" s="296"/>
      <c r="BJ120" s="296"/>
      <c r="BK120" s="296"/>
      <c r="BL120" s="296"/>
      <c r="BM120" s="296"/>
      <c r="BN120" s="296"/>
      <c r="BO120" s="296"/>
      <c r="BP120" s="296"/>
      <c r="BQ120" s="296"/>
      <c r="BR120" s="296"/>
      <c r="BS120" s="296"/>
      <c r="BT120" s="296"/>
      <c r="BU120" s="296"/>
      <c r="BV120" s="296"/>
      <c r="BW120" s="296"/>
      <c r="BX120" s="296"/>
      <c r="BY120" s="296"/>
      <c r="BZ120" s="296"/>
      <c r="CA120" s="296"/>
      <c r="CB120" s="296"/>
      <c r="CC120" s="296"/>
      <c r="CD120" s="296"/>
      <c r="CE120" s="296"/>
      <c r="CF120" s="296"/>
      <c r="CG120" s="296"/>
      <c r="CH120" s="296"/>
      <c r="CI120" s="296"/>
      <c r="CJ120" s="296"/>
      <c r="CK120" s="296"/>
      <c r="CL120" s="296"/>
      <c r="CM120" s="296"/>
      <c r="CN120" s="296"/>
      <c r="CO120" s="296"/>
      <c r="CP120" s="296"/>
      <c r="CQ120" s="296"/>
      <c r="CR120" s="296"/>
      <c r="CS120" s="296"/>
      <c r="CT120" s="296"/>
      <c r="CU120" s="296"/>
      <c r="CV120" s="296"/>
      <c r="CW120" s="296"/>
      <c r="CX120" s="296"/>
      <c r="CY120" s="296"/>
      <c r="CZ120" s="296"/>
      <c r="DA120" s="296"/>
      <c r="DB120" s="296"/>
      <c r="DC120" s="296"/>
      <c r="DD120" s="296"/>
      <c r="DE120" s="296"/>
      <c r="DF120" s="296"/>
      <c r="DG120" s="296"/>
      <c r="DH120" s="296"/>
      <c r="DI120" s="296"/>
      <c r="DJ120" s="296"/>
      <c r="DK120" s="296"/>
      <c r="DL120" s="296"/>
      <c r="DM120" s="296"/>
      <c r="DN120" s="296"/>
      <c r="DO120" s="296"/>
      <c r="DP120" s="296"/>
      <c r="DQ120" s="296"/>
      <c r="DR120" s="296"/>
      <c r="DS120" s="296"/>
      <c r="DT120" s="296"/>
      <c r="DU120" s="296"/>
      <c r="DV120" s="296"/>
      <c r="DW120" s="296"/>
      <c r="DX120" s="296"/>
      <c r="DY120" s="296"/>
      <c r="DZ120" s="296"/>
      <c r="EA120" s="296"/>
      <c r="EB120" s="296"/>
      <c r="EC120" s="296"/>
      <c r="ED120" s="296"/>
      <c r="EE120" s="296"/>
      <c r="EF120" s="296"/>
      <c r="EG120" s="296"/>
      <c r="EH120" s="296"/>
      <c r="EI120" s="296"/>
      <c r="EJ120" s="296"/>
      <c r="EK120" s="296"/>
      <c r="EL120" s="296"/>
      <c r="EM120" s="296"/>
      <c r="EN120" s="296"/>
      <c r="EO120" s="296"/>
      <c r="EP120" s="296"/>
      <c r="EQ120" s="296"/>
      <c r="ER120" s="296"/>
      <c r="ES120" s="296"/>
      <c r="ET120" s="296"/>
      <c r="EU120" s="296"/>
      <c r="EV120" s="296"/>
      <c r="EW120" s="296"/>
      <c r="EX120" s="296"/>
      <c r="EY120" s="296"/>
      <c r="EZ120" s="296"/>
      <c r="FA120" s="296"/>
      <c r="FB120" s="296"/>
      <c r="FC120" s="296"/>
      <c r="FD120" s="296"/>
      <c r="FE120" s="296"/>
      <c r="FF120" s="296"/>
      <c r="FG120" s="296"/>
      <c r="FH120" s="296"/>
      <c r="FI120" s="296"/>
      <c r="FJ120" s="296"/>
      <c r="FK120" s="296"/>
      <c r="FL120" s="296"/>
      <c r="FM120" s="296"/>
      <c r="FN120" s="296"/>
      <c r="FO120" s="296"/>
      <c r="FP120" s="296"/>
      <c r="FQ120" s="296"/>
      <c r="FR120" s="296"/>
      <c r="FS120" s="296"/>
      <c r="FT120" s="296"/>
      <c r="FU120" s="296"/>
      <c r="FV120" s="296"/>
      <c r="FW120" s="296"/>
      <c r="FX120" s="296"/>
      <c r="FY120" s="296"/>
      <c r="FZ120" s="296"/>
      <c r="GA120" s="296"/>
      <c r="GB120" s="296"/>
      <c r="GC120" s="296"/>
      <c r="GD120" s="296"/>
      <c r="GE120" s="296"/>
      <c r="GF120" s="296"/>
      <c r="GG120" s="296"/>
      <c r="GH120" s="296"/>
      <c r="GI120" s="296"/>
      <c r="GJ120" s="296"/>
      <c r="GK120" s="296"/>
      <c r="GL120" s="296"/>
      <c r="GM120" s="296"/>
      <c r="GN120" s="296"/>
      <c r="GO120" s="296"/>
      <c r="GP120" s="296"/>
      <c r="GQ120" s="296"/>
      <c r="GR120" s="297"/>
      <c r="GS120" s="297"/>
      <c r="GT120" s="297"/>
      <c r="GU120" s="297"/>
      <c r="GV120" s="297"/>
    </row>
    <row r="121" spans="1:204" x14ac:dyDescent="0.25">
      <c r="A121" s="296"/>
      <c r="B121" s="296"/>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c r="AX121" s="296"/>
      <c r="AY121" s="296"/>
      <c r="AZ121" s="296"/>
      <c r="BA121" s="296"/>
      <c r="BB121" s="296"/>
      <c r="BC121" s="296"/>
      <c r="BD121" s="296"/>
      <c r="BE121" s="296"/>
      <c r="BF121" s="296"/>
      <c r="BG121" s="296"/>
      <c r="BH121" s="296"/>
      <c r="BI121" s="296"/>
      <c r="BJ121" s="296"/>
      <c r="BK121" s="296"/>
      <c r="BL121" s="296"/>
      <c r="BM121" s="296"/>
      <c r="BN121" s="296"/>
      <c r="BO121" s="296"/>
      <c r="BP121" s="296"/>
      <c r="BQ121" s="296"/>
      <c r="BR121" s="296"/>
      <c r="BS121" s="296"/>
      <c r="BT121" s="296"/>
      <c r="BU121" s="296"/>
      <c r="BV121" s="296"/>
      <c r="BW121" s="296"/>
      <c r="BX121" s="296"/>
      <c r="BY121" s="296"/>
      <c r="BZ121" s="296"/>
      <c r="CA121" s="296"/>
      <c r="CB121" s="296"/>
      <c r="CC121" s="296"/>
      <c r="CD121" s="296"/>
      <c r="CE121" s="296"/>
      <c r="CF121" s="296"/>
      <c r="CG121" s="296"/>
      <c r="CH121" s="296"/>
      <c r="CI121" s="296"/>
      <c r="CJ121" s="296"/>
      <c r="CK121" s="296"/>
      <c r="CL121" s="296"/>
      <c r="CM121" s="296"/>
      <c r="CN121" s="296"/>
      <c r="CO121" s="296"/>
      <c r="CP121" s="296"/>
      <c r="CQ121" s="296"/>
      <c r="CR121" s="296"/>
      <c r="CS121" s="296"/>
      <c r="CT121" s="296"/>
      <c r="CU121" s="296"/>
      <c r="CV121" s="296"/>
      <c r="CW121" s="296"/>
      <c r="CX121" s="296"/>
      <c r="CY121" s="296"/>
      <c r="CZ121" s="296"/>
      <c r="DA121" s="296"/>
      <c r="DB121" s="296"/>
      <c r="DC121" s="296"/>
      <c r="DD121" s="296"/>
      <c r="DE121" s="296"/>
      <c r="DF121" s="296"/>
      <c r="DG121" s="296"/>
      <c r="DH121" s="296"/>
      <c r="DI121" s="296"/>
      <c r="DJ121" s="296"/>
      <c r="DK121" s="296"/>
      <c r="DL121" s="296"/>
      <c r="DM121" s="296"/>
      <c r="DN121" s="296"/>
      <c r="DO121" s="296"/>
      <c r="DP121" s="296"/>
      <c r="DQ121" s="296"/>
      <c r="DR121" s="296"/>
      <c r="DS121" s="296"/>
      <c r="DT121" s="296"/>
      <c r="DU121" s="296"/>
      <c r="DV121" s="296"/>
      <c r="DW121" s="296"/>
      <c r="DX121" s="296"/>
      <c r="DY121" s="296"/>
      <c r="DZ121" s="296"/>
      <c r="EA121" s="296"/>
      <c r="EB121" s="296"/>
      <c r="EC121" s="296"/>
      <c r="ED121" s="296"/>
      <c r="EE121" s="296"/>
      <c r="EF121" s="296"/>
      <c r="EG121" s="296"/>
      <c r="EH121" s="296"/>
      <c r="EI121" s="296"/>
      <c r="EJ121" s="296"/>
      <c r="EK121" s="296"/>
      <c r="EL121" s="296"/>
      <c r="EM121" s="296"/>
      <c r="EN121" s="296"/>
      <c r="EO121" s="296"/>
      <c r="EP121" s="296"/>
      <c r="EQ121" s="296"/>
      <c r="ER121" s="296"/>
      <c r="ES121" s="296"/>
      <c r="ET121" s="296"/>
      <c r="EU121" s="296"/>
      <c r="EV121" s="296"/>
      <c r="EW121" s="296"/>
      <c r="EX121" s="296"/>
      <c r="EY121" s="296"/>
      <c r="EZ121" s="296"/>
      <c r="FA121" s="296"/>
      <c r="FB121" s="296"/>
      <c r="FC121" s="296"/>
      <c r="FD121" s="296"/>
      <c r="FE121" s="296"/>
      <c r="FF121" s="296"/>
      <c r="FG121" s="296"/>
      <c r="FH121" s="296"/>
      <c r="FI121" s="296"/>
      <c r="FJ121" s="296"/>
      <c r="FK121" s="296"/>
      <c r="FL121" s="296"/>
      <c r="FM121" s="296"/>
      <c r="FN121" s="296"/>
      <c r="FO121" s="296"/>
      <c r="FP121" s="296"/>
      <c r="FQ121" s="296"/>
      <c r="FR121" s="296"/>
      <c r="FS121" s="296"/>
      <c r="FT121" s="296"/>
      <c r="FU121" s="296"/>
      <c r="FV121" s="296"/>
      <c r="FW121" s="296"/>
      <c r="FX121" s="296"/>
      <c r="FY121" s="296"/>
      <c r="FZ121" s="296"/>
      <c r="GA121" s="296"/>
      <c r="GB121" s="296"/>
      <c r="GC121" s="296"/>
      <c r="GD121" s="296"/>
      <c r="GE121" s="296"/>
      <c r="GF121" s="296"/>
      <c r="GG121" s="296"/>
      <c r="GH121" s="296"/>
      <c r="GI121" s="296"/>
      <c r="GJ121" s="296"/>
      <c r="GK121" s="296"/>
      <c r="GL121" s="296"/>
      <c r="GM121" s="296"/>
      <c r="GN121" s="296"/>
      <c r="GO121" s="296"/>
      <c r="GP121" s="296"/>
      <c r="GQ121" s="296"/>
      <c r="GR121" s="296"/>
      <c r="GS121" s="296"/>
      <c r="GT121" s="296"/>
      <c r="GU121" s="296"/>
      <c r="GV121" s="296"/>
    </row>
    <row r="122" spans="1:204" x14ac:dyDescent="0.25">
      <c r="A122" s="296"/>
      <c r="B122" s="296"/>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c r="AY122" s="296"/>
      <c r="AZ122" s="296"/>
      <c r="BA122" s="296"/>
      <c r="BB122" s="296"/>
      <c r="BC122" s="296"/>
      <c r="BD122" s="296"/>
      <c r="BE122" s="296"/>
      <c r="BF122" s="296"/>
      <c r="BG122" s="296"/>
      <c r="BH122" s="296"/>
      <c r="BI122" s="296"/>
      <c r="BJ122" s="296"/>
      <c r="BK122" s="296"/>
      <c r="BL122" s="296"/>
      <c r="BM122" s="296"/>
      <c r="BN122" s="296"/>
      <c r="BO122" s="296"/>
      <c r="BP122" s="296"/>
      <c r="BQ122" s="296"/>
      <c r="BR122" s="296"/>
      <c r="BS122" s="296"/>
      <c r="BT122" s="296"/>
      <c r="BU122" s="296"/>
      <c r="BV122" s="296"/>
      <c r="BW122" s="296"/>
      <c r="BX122" s="296"/>
      <c r="BY122" s="296"/>
      <c r="BZ122" s="296"/>
      <c r="CA122" s="296"/>
      <c r="CB122" s="296"/>
      <c r="CC122" s="296"/>
      <c r="CD122" s="296"/>
      <c r="CE122" s="296"/>
      <c r="CF122" s="296"/>
      <c r="CG122" s="296"/>
      <c r="CH122" s="296"/>
      <c r="CI122" s="296"/>
      <c r="CJ122" s="296"/>
      <c r="CK122" s="296"/>
      <c r="CL122" s="296"/>
      <c r="CM122" s="296"/>
      <c r="CN122" s="296"/>
      <c r="CO122" s="296"/>
      <c r="CP122" s="296"/>
      <c r="CQ122" s="296"/>
      <c r="CR122" s="296"/>
      <c r="CS122" s="296"/>
      <c r="CT122" s="296"/>
      <c r="CU122" s="296"/>
      <c r="CV122" s="296"/>
      <c r="CW122" s="296"/>
      <c r="CX122" s="296"/>
      <c r="CY122" s="296"/>
      <c r="CZ122" s="296"/>
      <c r="DA122" s="296"/>
      <c r="DB122" s="296"/>
      <c r="DC122" s="296"/>
      <c r="DD122" s="296"/>
      <c r="DE122" s="296"/>
      <c r="DF122" s="296"/>
      <c r="DG122" s="296"/>
      <c r="DH122" s="296"/>
      <c r="DI122" s="296"/>
      <c r="DJ122" s="296"/>
      <c r="DK122" s="296"/>
      <c r="DL122" s="296"/>
      <c r="DM122" s="296"/>
      <c r="DN122" s="296"/>
      <c r="DO122" s="296"/>
      <c r="DP122" s="296"/>
      <c r="DQ122" s="296"/>
      <c r="DR122" s="296"/>
      <c r="DS122" s="296"/>
      <c r="DT122" s="296"/>
      <c r="DU122" s="296"/>
      <c r="DV122" s="296"/>
      <c r="DW122" s="296"/>
      <c r="DX122" s="296"/>
      <c r="DY122" s="296"/>
      <c r="DZ122" s="296"/>
      <c r="EA122" s="296"/>
      <c r="EB122" s="296"/>
      <c r="EC122" s="296"/>
      <c r="ED122" s="296"/>
      <c r="EE122" s="296"/>
      <c r="EF122" s="296"/>
      <c r="EG122" s="296"/>
      <c r="EH122" s="296"/>
      <c r="EI122" s="296"/>
      <c r="EJ122" s="296"/>
      <c r="EK122" s="296"/>
      <c r="EL122" s="296"/>
      <c r="EM122" s="296"/>
      <c r="EN122" s="296"/>
      <c r="EO122" s="296"/>
      <c r="EP122" s="296"/>
      <c r="EQ122" s="296"/>
      <c r="ER122" s="296"/>
      <c r="ES122" s="296"/>
      <c r="ET122" s="296"/>
      <c r="EU122" s="296"/>
      <c r="EV122" s="296"/>
      <c r="EW122" s="296"/>
      <c r="EX122" s="296"/>
      <c r="EY122" s="296"/>
      <c r="EZ122" s="296"/>
      <c r="FA122" s="296"/>
      <c r="FB122" s="296"/>
      <c r="FC122" s="296"/>
      <c r="FD122" s="296"/>
      <c r="FE122" s="296"/>
      <c r="FF122" s="296"/>
      <c r="FG122" s="296"/>
      <c r="FH122" s="296"/>
      <c r="FI122" s="296"/>
      <c r="FJ122" s="296"/>
      <c r="FK122" s="296"/>
      <c r="FL122" s="296"/>
      <c r="FM122" s="296"/>
      <c r="FN122" s="296"/>
      <c r="FO122" s="296"/>
      <c r="FP122" s="296"/>
      <c r="FQ122" s="296"/>
      <c r="FR122" s="296"/>
      <c r="FS122" s="296"/>
      <c r="FT122" s="296"/>
      <c r="FU122" s="296"/>
      <c r="FV122" s="296"/>
      <c r="FW122" s="296"/>
      <c r="FX122" s="296"/>
      <c r="FY122" s="296"/>
      <c r="FZ122" s="296"/>
      <c r="GA122" s="296"/>
      <c r="GB122" s="296"/>
      <c r="GC122" s="296"/>
      <c r="GD122" s="296"/>
      <c r="GE122" s="296"/>
      <c r="GF122" s="296"/>
      <c r="GG122" s="296"/>
      <c r="GH122" s="296"/>
      <c r="GI122" s="296"/>
      <c r="GJ122" s="296"/>
      <c r="GK122" s="296"/>
      <c r="GL122" s="296"/>
      <c r="GM122" s="296"/>
      <c r="GN122" s="296"/>
      <c r="GO122" s="296"/>
      <c r="GP122" s="296"/>
      <c r="GQ122" s="296"/>
      <c r="GR122" s="296"/>
      <c r="GS122" s="296"/>
      <c r="GT122" s="296"/>
      <c r="GU122" s="296"/>
      <c r="GV122" s="296"/>
    </row>
    <row r="123" spans="1:204" x14ac:dyDescent="0.25">
      <c r="A123" s="296"/>
      <c r="B123" s="296"/>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c r="AY123" s="296"/>
      <c r="AZ123" s="296"/>
      <c r="BA123" s="296"/>
      <c r="BB123" s="296"/>
      <c r="BC123" s="296"/>
      <c r="BD123" s="296"/>
      <c r="BE123" s="296"/>
      <c r="BF123" s="296"/>
      <c r="BG123" s="296"/>
      <c r="BH123" s="296"/>
      <c r="BI123" s="296"/>
      <c r="BJ123" s="296"/>
      <c r="BK123" s="296"/>
      <c r="BL123" s="296"/>
      <c r="BM123" s="296"/>
      <c r="BN123" s="296"/>
      <c r="BO123" s="296"/>
      <c r="BP123" s="296"/>
      <c r="BQ123" s="296"/>
      <c r="BR123" s="296"/>
      <c r="BS123" s="296"/>
      <c r="BT123" s="296"/>
      <c r="BU123" s="296"/>
      <c r="BV123" s="296"/>
      <c r="BW123" s="296"/>
      <c r="BX123" s="296"/>
      <c r="BY123" s="296"/>
      <c r="BZ123" s="296"/>
      <c r="CA123" s="296"/>
      <c r="CB123" s="296"/>
      <c r="CC123" s="296"/>
      <c r="CD123" s="296"/>
      <c r="CE123" s="296"/>
      <c r="CF123" s="296"/>
      <c r="CG123" s="296"/>
      <c r="CH123" s="296"/>
      <c r="CI123" s="296"/>
      <c r="CJ123" s="296"/>
      <c r="CK123" s="296"/>
      <c r="CL123" s="296"/>
      <c r="CM123" s="296"/>
      <c r="CN123" s="296"/>
      <c r="CO123" s="296"/>
      <c r="CP123" s="296"/>
      <c r="CQ123" s="296"/>
      <c r="CR123" s="296"/>
      <c r="CS123" s="296"/>
      <c r="CT123" s="296"/>
      <c r="CU123" s="296"/>
      <c r="CV123" s="296"/>
      <c r="CW123" s="296"/>
      <c r="CX123" s="296"/>
      <c r="CY123" s="296"/>
      <c r="CZ123" s="296"/>
      <c r="DA123" s="296"/>
      <c r="DB123" s="296"/>
      <c r="DC123" s="296"/>
      <c r="DD123" s="296"/>
      <c r="DE123" s="296"/>
      <c r="DF123" s="296"/>
      <c r="DG123" s="296"/>
      <c r="DH123" s="296"/>
      <c r="DI123" s="296"/>
      <c r="DJ123" s="296"/>
      <c r="DK123" s="296"/>
      <c r="DL123" s="296"/>
      <c r="DM123" s="296"/>
      <c r="DN123" s="296"/>
      <c r="DO123" s="296"/>
      <c r="DP123" s="296"/>
      <c r="DQ123" s="296"/>
      <c r="DR123" s="296"/>
      <c r="DS123" s="296"/>
      <c r="DT123" s="296"/>
      <c r="DU123" s="296"/>
      <c r="DV123" s="296"/>
      <c r="DW123" s="296"/>
      <c r="DX123" s="296"/>
      <c r="DY123" s="296"/>
      <c r="DZ123" s="296"/>
      <c r="EA123" s="296"/>
      <c r="EB123" s="296"/>
      <c r="EC123" s="296"/>
      <c r="ED123" s="296"/>
      <c r="EE123" s="296"/>
      <c r="EF123" s="296"/>
      <c r="EG123" s="296"/>
      <c r="EH123" s="296"/>
      <c r="EI123" s="296"/>
      <c r="EJ123" s="296"/>
      <c r="EK123" s="296"/>
      <c r="EL123" s="296"/>
      <c r="EM123" s="296"/>
      <c r="EN123" s="296"/>
      <c r="EO123" s="296"/>
      <c r="EP123" s="296"/>
      <c r="EQ123" s="296"/>
      <c r="ER123" s="296"/>
      <c r="ES123" s="296"/>
      <c r="ET123" s="296"/>
      <c r="EU123" s="296"/>
      <c r="EV123" s="296"/>
      <c r="EW123" s="296"/>
      <c r="EX123" s="296"/>
      <c r="EY123" s="296"/>
      <c r="EZ123" s="296"/>
      <c r="FA123" s="296"/>
      <c r="FB123" s="296"/>
      <c r="FC123" s="296"/>
      <c r="FD123" s="296"/>
      <c r="FE123" s="296"/>
      <c r="FF123" s="296"/>
      <c r="FG123" s="296"/>
      <c r="FH123" s="296"/>
      <c r="FI123" s="296"/>
      <c r="FJ123" s="296"/>
      <c r="FK123" s="296"/>
      <c r="FL123" s="296"/>
      <c r="FM123" s="296"/>
      <c r="FN123" s="296"/>
      <c r="FO123" s="296"/>
      <c r="FP123" s="296"/>
      <c r="FQ123" s="296"/>
      <c r="FR123" s="296"/>
      <c r="FS123" s="296"/>
      <c r="FT123" s="296"/>
      <c r="FU123" s="296"/>
      <c r="FV123" s="296"/>
      <c r="FW123" s="296"/>
      <c r="FX123" s="296"/>
      <c r="FY123" s="296"/>
      <c r="FZ123" s="296"/>
      <c r="GA123" s="296"/>
      <c r="GB123" s="296"/>
      <c r="GC123" s="296"/>
      <c r="GD123" s="296"/>
      <c r="GE123" s="296"/>
      <c r="GF123" s="296"/>
      <c r="GG123" s="296"/>
      <c r="GH123" s="296"/>
      <c r="GI123" s="296"/>
      <c r="GJ123" s="296"/>
      <c r="GK123" s="296"/>
      <c r="GL123" s="296"/>
      <c r="GM123" s="296"/>
      <c r="GN123" s="296"/>
      <c r="GO123" s="296"/>
      <c r="GP123" s="296"/>
      <c r="GQ123" s="296"/>
      <c r="GR123" s="296"/>
      <c r="GS123" s="296"/>
      <c r="GT123" s="296"/>
      <c r="GU123" s="296"/>
      <c r="GV123" s="296"/>
    </row>
    <row r="124" spans="1:204" x14ac:dyDescent="0.25">
      <c r="A124" s="296"/>
      <c r="B124" s="296"/>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c r="AY124" s="296"/>
      <c r="AZ124" s="296"/>
      <c r="BA124" s="296"/>
      <c r="BB124" s="296"/>
      <c r="BC124" s="296"/>
      <c r="BD124" s="296"/>
      <c r="BE124" s="296"/>
      <c r="BF124" s="296"/>
      <c r="BG124" s="296"/>
      <c r="BH124" s="296"/>
      <c r="BI124" s="296"/>
      <c r="BJ124" s="296"/>
      <c r="BK124" s="296"/>
      <c r="BL124" s="296"/>
      <c r="BM124" s="296"/>
      <c r="BN124" s="296"/>
      <c r="BO124" s="296"/>
      <c r="BP124" s="296"/>
      <c r="BQ124" s="296"/>
      <c r="BR124" s="296"/>
      <c r="BS124" s="296"/>
      <c r="BT124" s="296"/>
      <c r="BU124" s="296"/>
      <c r="BV124" s="296"/>
      <c r="BW124" s="296"/>
      <c r="BX124" s="296"/>
      <c r="BY124" s="296"/>
      <c r="BZ124" s="296"/>
      <c r="CA124" s="296"/>
      <c r="CB124" s="296"/>
      <c r="CC124" s="296"/>
      <c r="CD124" s="296"/>
      <c r="CE124" s="296"/>
      <c r="CF124" s="296"/>
      <c r="CG124" s="296"/>
      <c r="CH124" s="296"/>
      <c r="CI124" s="296"/>
      <c r="CJ124" s="296"/>
      <c r="CK124" s="296"/>
      <c r="CL124" s="296"/>
      <c r="CM124" s="296"/>
      <c r="CN124" s="296"/>
      <c r="CO124" s="296"/>
      <c r="CP124" s="296"/>
      <c r="CQ124" s="296"/>
      <c r="CR124" s="296"/>
      <c r="CS124" s="296"/>
      <c r="CT124" s="296"/>
      <c r="CU124" s="296"/>
      <c r="CV124" s="296"/>
      <c r="CW124" s="296"/>
      <c r="CX124" s="296"/>
      <c r="CY124" s="296"/>
      <c r="CZ124" s="296"/>
      <c r="DA124" s="296"/>
      <c r="DB124" s="296"/>
      <c r="DC124" s="296"/>
      <c r="DD124" s="296"/>
      <c r="DE124" s="296"/>
      <c r="DF124" s="296"/>
      <c r="DG124" s="296"/>
      <c r="DH124" s="296"/>
      <c r="DI124" s="296"/>
      <c r="DJ124" s="296"/>
      <c r="DK124" s="296"/>
      <c r="DL124" s="296"/>
      <c r="DM124" s="296"/>
      <c r="DN124" s="296"/>
      <c r="DO124" s="296"/>
      <c r="DP124" s="296"/>
      <c r="DQ124" s="296"/>
      <c r="DR124" s="296"/>
      <c r="DS124" s="296"/>
      <c r="DT124" s="296"/>
      <c r="DU124" s="296"/>
      <c r="DV124" s="296"/>
      <c r="DW124" s="296"/>
      <c r="DX124" s="296"/>
      <c r="DY124" s="296"/>
      <c r="DZ124" s="296"/>
      <c r="EA124" s="296"/>
      <c r="EB124" s="296"/>
      <c r="EC124" s="296"/>
      <c r="ED124" s="296"/>
      <c r="EE124" s="296"/>
      <c r="EF124" s="296"/>
      <c r="EG124" s="296"/>
      <c r="EH124" s="296"/>
      <c r="EI124" s="296"/>
      <c r="EJ124" s="296"/>
      <c r="EK124" s="296"/>
      <c r="EL124" s="296"/>
      <c r="EM124" s="296"/>
      <c r="EN124" s="296"/>
      <c r="EO124" s="296"/>
      <c r="EP124" s="296"/>
      <c r="EQ124" s="296"/>
      <c r="ER124" s="296"/>
      <c r="ES124" s="296"/>
      <c r="ET124" s="296"/>
      <c r="EU124" s="296"/>
      <c r="EV124" s="296"/>
      <c r="EW124" s="296"/>
      <c r="EX124" s="296"/>
      <c r="EY124" s="296"/>
      <c r="EZ124" s="296"/>
      <c r="FA124" s="296"/>
      <c r="FB124" s="296"/>
      <c r="FC124" s="296"/>
      <c r="FD124" s="296"/>
      <c r="FE124" s="296"/>
      <c r="FF124" s="296"/>
      <c r="FG124" s="296"/>
      <c r="FH124" s="296"/>
      <c r="FI124" s="296"/>
      <c r="FJ124" s="296"/>
      <c r="FK124" s="296"/>
      <c r="FL124" s="296"/>
      <c r="FM124" s="296"/>
      <c r="FN124" s="296"/>
      <c r="FO124" s="296"/>
      <c r="FP124" s="296"/>
      <c r="FQ124" s="296"/>
      <c r="FR124" s="296"/>
      <c r="FS124" s="296"/>
      <c r="FT124" s="296"/>
      <c r="FU124" s="296"/>
      <c r="FV124" s="296"/>
      <c r="FW124" s="296"/>
      <c r="FX124" s="296"/>
      <c r="FY124" s="296"/>
      <c r="FZ124" s="296"/>
      <c r="GA124" s="296"/>
      <c r="GB124" s="296"/>
      <c r="GC124" s="296"/>
      <c r="GD124" s="296"/>
      <c r="GE124" s="296"/>
      <c r="GF124" s="296"/>
      <c r="GG124" s="296"/>
      <c r="GH124" s="296"/>
      <c r="GI124" s="296"/>
      <c r="GJ124" s="296"/>
      <c r="GK124" s="296"/>
      <c r="GL124" s="296"/>
      <c r="GM124" s="296"/>
      <c r="GN124" s="296"/>
      <c r="GO124" s="296"/>
      <c r="GP124" s="296"/>
      <c r="GQ124" s="296"/>
      <c r="GR124" s="296"/>
      <c r="GS124" s="296"/>
      <c r="GT124" s="296"/>
      <c r="GU124" s="296"/>
      <c r="GV124" s="296"/>
    </row>
    <row r="125" spans="1:204" x14ac:dyDescent="0.25">
      <c r="A125" s="296"/>
      <c r="B125" s="296"/>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6"/>
      <c r="BZ125" s="296"/>
      <c r="CA125" s="296"/>
      <c r="CB125" s="296"/>
      <c r="CC125" s="296"/>
      <c r="CD125" s="296"/>
      <c r="CE125" s="296"/>
      <c r="CF125" s="296"/>
      <c r="CG125" s="296"/>
      <c r="CH125" s="296"/>
      <c r="CI125" s="296"/>
      <c r="CJ125" s="296"/>
      <c r="CK125" s="296"/>
      <c r="CL125" s="296"/>
      <c r="CM125" s="296"/>
      <c r="CN125" s="296"/>
      <c r="CO125" s="296"/>
      <c r="CP125" s="296"/>
      <c r="CQ125" s="296"/>
      <c r="CR125" s="296"/>
      <c r="CS125" s="296"/>
      <c r="CT125" s="296"/>
      <c r="CU125" s="296"/>
      <c r="CV125" s="296"/>
      <c r="CW125" s="296"/>
      <c r="CX125" s="296"/>
      <c r="CY125" s="296"/>
      <c r="CZ125" s="296"/>
      <c r="DA125" s="296"/>
      <c r="DB125" s="296"/>
      <c r="DC125" s="296"/>
      <c r="DD125" s="296"/>
      <c r="DE125" s="296"/>
      <c r="DF125" s="296"/>
      <c r="DG125" s="296"/>
      <c r="DH125" s="296"/>
      <c r="DI125" s="296"/>
      <c r="DJ125" s="296"/>
      <c r="DK125" s="296"/>
      <c r="DL125" s="296"/>
      <c r="DM125" s="296"/>
      <c r="DN125" s="296"/>
      <c r="DO125" s="296"/>
      <c r="DP125" s="296"/>
      <c r="DQ125" s="296"/>
      <c r="DR125" s="296"/>
      <c r="DS125" s="296"/>
      <c r="DT125" s="296"/>
      <c r="DU125" s="296"/>
      <c r="DV125" s="296"/>
      <c r="DW125" s="296"/>
      <c r="DX125" s="296"/>
      <c r="DY125" s="296"/>
      <c r="DZ125" s="296"/>
      <c r="EA125" s="296"/>
      <c r="EB125" s="296"/>
      <c r="EC125" s="296"/>
      <c r="ED125" s="296"/>
      <c r="EE125" s="296"/>
      <c r="EF125" s="296"/>
      <c r="EG125" s="296"/>
      <c r="EH125" s="296"/>
      <c r="EI125" s="296"/>
      <c r="EJ125" s="296"/>
      <c r="EK125" s="296"/>
      <c r="EL125" s="296"/>
      <c r="EM125" s="296"/>
      <c r="EN125" s="296"/>
      <c r="EO125" s="296"/>
      <c r="EP125" s="296"/>
      <c r="EQ125" s="296"/>
      <c r="ER125" s="296"/>
      <c r="ES125" s="296"/>
      <c r="ET125" s="296"/>
      <c r="EU125" s="296"/>
      <c r="EV125" s="296"/>
      <c r="EW125" s="296"/>
      <c r="EX125" s="296"/>
      <c r="EY125" s="296"/>
      <c r="EZ125" s="296"/>
      <c r="FA125" s="296"/>
      <c r="FB125" s="296"/>
      <c r="FC125" s="296"/>
      <c r="FD125" s="296"/>
      <c r="FE125" s="296"/>
      <c r="FF125" s="296"/>
      <c r="FG125" s="296"/>
      <c r="FH125" s="296"/>
      <c r="FI125" s="296"/>
      <c r="FJ125" s="296"/>
      <c r="FK125" s="296"/>
      <c r="FL125" s="296"/>
      <c r="FM125" s="296"/>
      <c r="FN125" s="296"/>
      <c r="FO125" s="296"/>
      <c r="FP125" s="296"/>
      <c r="FQ125" s="296"/>
      <c r="FR125" s="296"/>
      <c r="FS125" s="296"/>
      <c r="FT125" s="296"/>
      <c r="FU125" s="296"/>
      <c r="FV125" s="296"/>
      <c r="FW125" s="296"/>
      <c r="FX125" s="296"/>
      <c r="FY125" s="296"/>
      <c r="FZ125" s="296"/>
      <c r="GA125" s="296"/>
      <c r="GB125" s="296"/>
      <c r="GC125" s="296"/>
      <c r="GD125" s="296"/>
      <c r="GE125" s="296"/>
      <c r="GF125" s="296"/>
      <c r="GG125" s="296"/>
      <c r="GH125" s="296"/>
      <c r="GI125" s="296"/>
      <c r="GJ125" s="296"/>
      <c r="GK125" s="296"/>
      <c r="GL125" s="296"/>
      <c r="GM125" s="296"/>
      <c r="GN125" s="296"/>
      <c r="GO125" s="296"/>
      <c r="GP125" s="296"/>
      <c r="GQ125" s="296"/>
      <c r="GR125" s="296"/>
      <c r="GS125" s="296"/>
      <c r="GT125" s="296"/>
      <c r="GU125" s="296"/>
      <c r="GV125" s="296"/>
    </row>
    <row r="126" spans="1:204" x14ac:dyDescent="0.25">
      <c r="A126" s="296"/>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c r="AY126" s="296"/>
      <c r="AZ126" s="296"/>
      <c r="BA126" s="296"/>
      <c r="BB126" s="296"/>
      <c r="BC126" s="296"/>
      <c r="BD126" s="296"/>
      <c r="BE126" s="296"/>
      <c r="BF126" s="296"/>
      <c r="BG126" s="296"/>
      <c r="BH126" s="296"/>
      <c r="BI126" s="296"/>
      <c r="BJ126" s="296"/>
      <c r="BK126" s="296"/>
      <c r="BL126" s="296"/>
      <c r="BM126" s="296"/>
      <c r="BN126" s="296"/>
      <c r="BO126" s="296"/>
      <c r="BP126" s="296"/>
      <c r="BQ126" s="296"/>
      <c r="BR126" s="296"/>
      <c r="BS126" s="296"/>
      <c r="BT126" s="296"/>
      <c r="BU126" s="296"/>
      <c r="BV126" s="296"/>
      <c r="BW126" s="296"/>
      <c r="BX126" s="296"/>
      <c r="BY126" s="296"/>
      <c r="BZ126" s="296"/>
      <c r="CA126" s="296"/>
      <c r="CB126" s="296"/>
      <c r="CC126" s="296"/>
      <c r="CD126" s="296"/>
      <c r="CE126" s="296"/>
      <c r="CF126" s="296"/>
      <c r="CG126" s="296"/>
      <c r="CH126" s="296"/>
      <c r="CI126" s="296"/>
      <c r="CJ126" s="296"/>
      <c r="CK126" s="296"/>
      <c r="CL126" s="296"/>
      <c r="CM126" s="296"/>
      <c r="CN126" s="296"/>
      <c r="CO126" s="296"/>
      <c r="CP126" s="296"/>
      <c r="CQ126" s="296"/>
      <c r="CR126" s="296"/>
      <c r="CS126" s="296"/>
      <c r="CT126" s="296"/>
      <c r="CU126" s="296"/>
      <c r="CV126" s="296"/>
      <c r="CW126" s="296"/>
      <c r="CX126" s="296"/>
      <c r="CY126" s="296"/>
      <c r="CZ126" s="296"/>
      <c r="DA126" s="296"/>
      <c r="DB126" s="296"/>
      <c r="DC126" s="296"/>
      <c r="DD126" s="296"/>
      <c r="DE126" s="296"/>
      <c r="DF126" s="296"/>
      <c r="DG126" s="296"/>
      <c r="DH126" s="296"/>
      <c r="DI126" s="296"/>
      <c r="DJ126" s="296"/>
      <c r="DK126" s="296"/>
      <c r="DL126" s="296"/>
      <c r="DM126" s="296"/>
      <c r="DN126" s="296"/>
      <c r="DO126" s="296"/>
      <c r="DP126" s="296"/>
      <c r="DQ126" s="296"/>
      <c r="DR126" s="296"/>
      <c r="DS126" s="296"/>
      <c r="DT126" s="296"/>
      <c r="DU126" s="296"/>
      <c r="DV126" s="296"/>
      <c r="DW126" s="296"/>
      <c r="DX126" s="296"/>
      <c r="DY126" s="296"/>
      <c r="DZ126" s="296"/>
      <c r="EA126" s="296"/>
      <c r="EB126" s="296"/>
      <c r="EC126" s="296"/>
      <c r="ED126" s="296"/>
      <c r="EE126" s="296"/>
      <c r="EF126" s="296"/>
      <c r="EG126" s="296"/>
      <c r="EH126" s="296"/>
      <c r="EI126" s="296"/>
      <c r="EJ126" s="296"/>
      <c r="EK126" s="296"/>
      <c r="EL126" s="296"/>
      <c r="EM126" s="296"/>
      <c r="EN126" s="296"/>
      <c r="EO126" s="296"/>
      <c r="EP126" s="296"/>
      <c r="EQ126" s="296"/>
      <c r="ER126" s="296"/>
      <c r="ES126" s="296"/>
      <c r="ET126" s="296"/>
      <c r="EU126" s="296"/>
      <c r="EV126" s="296"/>
      <c r="EW126" s="296"/>
      <c r="EX126" s="296"/>
      <c r="EY126" s="296"/>
      <c r="EZ126" s="296"/>
      <c r="FA126" s="296"/>
      <c r="FB126" s="296"/>
      <c r="FC126" s="296"/>
      <c r="FD126" s="296"/>
      <c r="FE126" s="296"/>
      <c r="FF126" s="296"/>
      <c r="FG126" s="296"/>
      <c r="FH126" s="296"/>
      <c r="FI126" s="296"/>
      <c r="FJ126" s="296"/>
      <c r="FK126" s="296"/>
      <c r="FL126" s="296"/>
      <c r="FM126" s="296"/>
      <c r="FN126" s="296"/>
      <c r="FO126" s="296"/>
      <c r="FP126" s="296"/>
      <c r="FQ126" s="296"/>
      <c r="FR126" s="296"/>
      <c r="FS126" s="296"/>
      <c r="FT126" s="296"/>
      <c r="FU126" s="296"/>
      <c r="FV126" s="296"/>
      <c r="FW126" s="296"/>
      <c r="FX126" s="296"/>
      <c r="FY126" s="296"/>
      <c r="FZ126" s="296"/>
      <c r="GA126" s="296"/>
      <c r="GB126" s="296"/>
      <c r="GC126" s="296"/>
      <c r="GD126" s="296"/>
      <c r="GE126" s="296"/>
      <c r="GF126" s="296"/>
      <c r="GG126" s="296"/>
      <c r="GH126" s="296"/>
      <c r="GI126" s="296"/>
      <c r="GJ126" s="296"/>
      <c r="GK126" s="296"/>
      <c r="GL126" s="296"/>
      <c r="GM126" s="296"/>
      <c r="GN126" s="296"/>
      <c r="GO126" s="296"/>
      <c r="GP126" s="296"/>
      <c r="GQ126" s="296"/>
      <c r="GR126" s="296"/>
      <c r="GS126" s="296"/>
      <c r="GT126" s="296"/>
      <c r="GU126" s="296"/>
      <c r="GV126" s="296"/>
    </row>
    <row r="127" spans="1:204" x14ac:dyDescent="0.25">
      <c r="A127" s="296"/>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c r="AY127" s="296"/>
      <c r="AZ127" s="296"/>
      <c r="BA127" s="296"/>
      <c r="BB127" s="296"/>
      <c r="BC127" s="296"/>
      <c r="BD127" s="296"/>
      <c r="BE127" s="296"/>
      <c r="BF127" s="296"/>
      <c r="BG127" s="296"/>
      <c r="BH127" s="296"/>
      <c r="BI127" s="296"/>
      <c r="BJ127" s="296"/>
      <c r="BK127" s="296"/>
      <c r="BL127" s="296"/>
      <c r="BM127" s="296"/>
      <c r="BN127" s="296"/>
      <c r="BO127" s="296"/>
      <c r="BP127" s="296"/>
      <c r="BQ127" s="296"/>
      <c r="BR127" s="296"/>
      <c r="BS127" s="296"/>
      <c r="BT127" s="296"/>
      <c r="BU127" s="296"/>
      <c r="BV127" s="296"/>
      <c r="BW127" s="296"/>
      <c r="BX127" s="296"/>
      <c r="BY127" s="296"/>
      <c r="BZ127" s="296"/>
      <c r="CA127" s="296"/>
      <c r="CB127" s="296"/>
      <c r="CC127" s="296"/>
      <c r="CD127" s="296"/>
      <c r="CE127" s="296"/>
      <c r="CF127" s="296"/>
      <c r="CG127" s="296"/>
      <c r="CH127" s="296"/>
      <c r="CI127" s="296"/>
      <c r="CJ127" s="296"/>
      <c r="CK127" s="296"/>
      <c r="CL127" s="296"/>
      <c r="CM127" s="296"/>
      <c r="CN127" s="296"/>
      <c r="CO127" s="296"/>
      <c r="CP127" s="296"/>
      <c r="CQ127" s="296"/>
      <c r="CR127" s="296"/>
      <c r="CS127" s="296"/>
      <c r="CT127" s="296"/>
      <c r="CU127" s="296"/>
      <c r="CV127" s="296"/>
      <c r="CW127" s="296"/>
      <c r="CX127" s="296"/>
      <c r="CY127" s="296"/>
      <c r="CZ127" s="296"/>
      <c r="DA127" s="296"/>
      <c r="DB127" s="296"/>
      <c r="DC127" s="296"/>
      <c r="DD127" s="296"/>
      <c r="DE127" s="296"/>
      <c r="DF127" s="296"/>
      <c r="DG127" s="296"/>
      <c r="DH127" s="296"/>
      <c r="DI127" s="296"/>
      <c r="DJ127" s="296"/>
      <c r="DK127" s="296"/>
      <c r="DL127" s="296"/>
      <c r="DM127" s="296"/>
      <c r="DN127" s="296"/>
      <c r="DO127" s="296"/>
      <c r="DP127" s="296"/>
      <c r="DQ127" s="296"/>
      <c r="DR127" s="296"/>
      <c r="DS127" s="296"/>
      <c r="DT127" s="296"/>
      <c r="DU127" s="296"/>
      <c r="DV127" s="296"/>
      <c r="DW127" s="296"/>
      <c r="DX127" s="296"/>
      <c r="DY127" s="296"/>
      <c r="DZ127" s="296"/>
      <c r="EA127" s="296"/>
      <c r="EB127" s="296"/>
      <c r="EC127" s="296"/>
      <c r="ED127" s="296"/>
      <c r="EE127" s="296"/>
      <c r="EF127" s="296"/>
      <c r="EG127" s="296"/>
      <c r="EH127" s="296"/>
      <c r="EI127" s="296"/>
      <c r="EJ127" s="296"/>
      <c r="EK127" s="296"/>
      <c r="EL127" s="296"/>
      <c r="EM127" s="296"/>
      <c r="EN127" s="296"/>
      <c r="EO127" s="296"/>
      <c r="EP127" s="296"/>
      <c r="EQ127" s="296"/>
      <c r="ER127" s="296"/>
      <c r="ES127" s="296"/>
      <c r="ET127" s="296"/>
      <c r="EU127" s="296"/>
      <c r="EV127" s="296"/>
      <c r="EW127" s="296"/>
      <c r="EX127" s="296"/>
      <c r="EY127" s="296"/>
      <c r="EZ127" s="296"/>
      <c r="FA127" s="296"/>
      <c r="FB127" s="296"/>
      <c r="FC127" s="296"/>
      <c r="FD127" s="296"/>
      <c r="FE127" s="296"/>
      <c r="FF127" s="296"/>
      <c r="FG127" s="296"/>
      <c r="FH127" s="296"/>
      <c r="FI127" s="296"/>
      <c r="FJ127" s="296"/>
      <c r="FK127" s="296"/>
      <c r="FL127" s="296"/>
      <c r="FM127" s="296"/>
      <c r="FN127" s="296"/>
      <c r="FO127" s="296"/>
      <c r="FP127" s="296"/>
      <c r="FQ127" s="296"/>
      <c r="FR127" s="296"/>
      <c r="FS127" s="296"/>
      <c r="FT127" s="296"/>
      <c r="FU127" s="296"/>
      <c r="FV127" s="296"/>
      <c r="FW127" s="296"/>
      <c r="FX127" s="296"/>
      <c r="FY127" s="296"/>
      <c r="FZ127" s="296"/>
      <c r="GA127" s="296"/>
      <c r="GB127" s="296"/>
      <c r="GC127" s="296"/>
      <c r="GD127" s="296"/>
      <c r="GE127" s="296"/>
      <c r="GF127" s="296"/>
      <c r="GG127" s="296"/>
      <c r="GH127" s="296"/>
      <c r="GI127" s="296"/>
      <c r="GJ127" s="296"/>
      <c r="GK127" s="296"/>
      <c r="GL127" s="296"/>
      <c r="GM127" s="296"/>
      <c r="GN127" s="296"/>
      <c r="GO127" s="296"/>
      <c r="GP127" s="296"/>
      <c r="GQ127" s="296"/>
      <c r="GR127" s="296"/>
      <c r="GS127" s="296"/>
      <c r="GT127" s="296"/>
      <c r="GU127" s="296"/>
      <c r="GV127" s="296"/>
    </row>
  </sheetData>
  <protectedRanges>
    <protectedRange password="C3A2" sqref="V60" name="Reponses"/>
  </protectedRanges>
  <mergeCells count="82">
    <mergeCell ref="J110:X112"/>
    <mergeCell ref="F83:H85"/>
    <mergeCell ref="S93:X93"/>
    <mergeCell ref="W56:X58"/>
    <mergeCell ref="T75:V75"/>
    <mergeCell ref="F73:K75"/>
    <mergeCell ref="L65:L69"/>
    <mergeCell ref="S109:X109"/>
    <mergeCell ref="B105:F105"/>
    <mergeCell ref="R82:X82"/>
    <mergeCell ref="R87:X87"/>
    <mergeCell ref="F60:H62"/>
    <mergeCell ref="S56:V56"/>
    <mergeCell ref="S58:V58"/>
    <mergeCell ref="D65:K65"/>
    <mergeCell ref="W60:W64"/>
    <mergeCell ref="L4:P4"/>
    <mergeCell ref="D21:L21"/>
    <mergeCell ref="D23:L23"/>
    <mergeCell ref="B6:M6"/>
    <mergeCell ref="D7:L7"/>
    <mergeCell ref="D60:E60"/>
    <mergeCell ref="B50:Q51"/>
    <mergeCell ref="S7:U7"/>
    <mergeCell ref="S9:U9"/>
    <mergeCell ref="S11:U11"/>
    <mergeCell ref="S13:U13"/>
    <mergeCell ref="S19:U19"/>
    <mergeCell ref="D11:L11"/>
    <mergeCell ref="D13:L13"/>
    <mergeCell ref="D19:L19"/>
    <mergeCell ref="D38:N38"/>
    <mergeCell ref="D40:N40"/>
    <mergeCell ref="D42:N42"/>
    <mergeCell ref="K91:L91"/>
    <mergeCell ref="D36:N36"/>
    <mergeCell ref="M9:M13"/>
    <mergeCell ref="D9:L9"/>
    <mergeCell ref="M19:O23"/>
    <mergeCell ref="D47:E47"/>
    <mergeCell ref="O36:P43"/>
    <mergeCell ref="D25:Q26"/>
    <mergeCell ref="D75:E75"/>
    <mergeCell ref="B82:H82"/>
    <mergeCell ref="M83:N85"/>
    <mergeCell ref="M89:N91"/>
    <mergeCell ref="B89:F89"/>
    <mergeCell ref="K89:L89"/>
    <mergeCell ref="F47:K49"/>
    <mergeCell ref="B52:Q52"/>
    <mergeCell ref="M99:M101"/>
    <mergeCell ref="M105:M107"/>
    <mergeCell ref="K101:L101"/>
    <mergeCell ref="K99:L99"/>
    <mergeCell ref="B92:V92"/>
    <mergeCell ref="F99:H101"/>
    <mergeCell ref="D101:E101"/>
    <mergeCell ref="K105:L105"/>
    <mergeCell ref="D99:E99"/>
    <mergeCell ref="B98:H98"/>
    <mergeCell ref="U105:W105"/>
    <mergeCell ref="Y83:Z87"/>
    <mergeCell ref="Y99:Z103"/>
    <mergeCell ref="R104:X104"/>
    <mergeCell ref="U89:W89"/>
    <mergeCell ref="R98:X98"/>
    <mergeCell ref="B108:U108"/>
    <mergeCell ref="U1:X2"/>
    <mergeCell ref="B1:B2"/>
    <mergeCell ref="D1:T2"/>
    <mergeCell ref="K83:L83"/>
    <mergeCell ref="K85:L85"/>
    <mergeCell ref="D62:E62"/>
    <mergeCell ref="D73:E73"/>
    <mergeCell ref="D83:E83"/>
    <mergeCell ref="D85:E85"/>
    <mergeCell ref="V9:W12"/>
    <mergeCell ref="D34:N34"/>
    <mergeCell ref="D49:E49"/>
    <mergeCell ref="K107:L107"/>
    <mergeCell ref="U99:W99"/>
    <mergeCell ref="U83:W83"/>
  </mergeCells>
  <conditionalFormatting sqref="U4">
    <cfRule type="expression" dxfId="2" priority="3">
      <formula>$I$4&gt;=65</formula>
    </cfRule>
  </conditionalFormatting>
  <conditionalFormatting sqref="Q4">
    <cfRule type="expression" dxfId="1" priority="1">
      <formula>"$Q$4=""X"""</formula>
    </cfRule>
    <cfRule type="expression" dxfId="0" priority="2">
      <formula>$I$4&gt;=65</formula>
    </cfRule>
  </conditionalFormatting>
  <pageMargins left="0.7" right="0.7" top="0.75" bottom="0.75" header="0.3" footer="0.3"/>
  <pageSetup orientation="portrait" r:id="rId1"/>
  <ignoredErrors>
    <ignoredError sqref="V49 V6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111"/>
  <sheetViews>
    <sheetView topLeftCell="A7" zoomScale="85" zoomScaleNormal="85" workbookViewId="0">
      <selection activeCell="P18" sqref="P18:P20"/>
    </sheetView>
  </sheetViews>
  <sheetFormatPr baseColWidth="10" defaultColWidth="11.42578125" defaultRowHeight="15" x14ac:dyDescent="0.25"/>
  <cols>
    <col min="1" max="1" width="11.42578125" style="429"/>
    <col min="2" max="2" width="40.140625" style="429" customWidth="1"/>
    <col min="3" max="3" width="13.28515625" style="429" customWidth="1"/>
    <col min="4" max="4" width="11.42578125" style="429"/>
    <col min="5" max="5" width="33.7109375" style="429" customWidth="1"/>
    <col min="6" max="6" width="21.85546875" style="429" customWidth="1"/>
    <col min="7" max="12" width="11.42578125" style="429"/>
    <col min="13" max="13" width="14.7109375" style="429" customWidth="1"/>
    <col min="14" max="15" width="11.42578125" style="429"/>
    <col min="16" max="16" width="13.140625" style="429" customWidth="1"/>
    <col min="17" max="21" width="11.42578125" style="429"/>
    <col min="22" max="22" width="13.7109375" style="429" customWidth="1"/>
    <col min="23" max="23" width="13.42578125" style="429" bestFit="1" customWidth="1"/>
    <col min="24" max="16384" width="11.42578125" style="429"/>
  </cols>
  <sheetData>
    <row r="1" spans="1:18" x14ac:dyDescent="0.25">
      <c r="A1" s="619" t="s">
        <v>382</v>
      </c>
    </row>
    <row r="2" spans="1:18" ht="15.75" thickBot="1" x14ac:dyDescent="0.3">
      <c r="B2" s="295" t="s">
        <v>216</v>
      </c>
      <c r="C2" s="295" t="s">
        <v>217</v>
      </c>
      <c r="D2" s="295" t="s">
        <v>218</v>
      </c>
      <c r="E2" s="289"/>
      <c r="F2" s="295" t="s">
        <v>219</v>
      </c>
      <c r="G2" s="471" t="s">
        <v>220</v>
      </c>
      <c r="H2" s="472"/>
      <c r="I2" s="472"/>
      <c r="J2" s="473"/>
      <c r="L2" s="295" t="s">
        <v>221</v>
      </c>
      <c r="O2" s="429" t="s">
        <v>222</v>
      </c>
    </row>
    <row r="3" spans="1:18" ht="16.5" thickTop="1" thickBot="1" x14ac:dyDescent="0.3">
      <c r="B3" s="429" t="s">
        <v>223</v>
      </c>
      <c r="C3" s="429" t="s">
        <v>224</v>
      </c>
      <c r="D3" s="429" t="s">
        <v>225</v>
      </c>
      <c r="G3" s="474" t="s">
        <v>5</v>
      </c>
      <c r="H3" s="475" t="s">
        <v>6</v>
      </c>
      <c r="I3" s="475" t="s">
        <v>7</v>
      </c>
      <c r="J3" s="476"/>
      <c r="L3" s="449" t="s">
        <v>163</v>
      </c>
      <c r="P3" s="252" t="s">
        <v>27</v>
      </c>
      <c r="Q3" s="253" t="s">
        <v>28</v>
      </c>
    </row>
    <row r="4" spans="1:18" ht="15.75" thickTop="1" x14ac:dyDescent="0.25">
      <c r="B4" s="429" t="s">
        <v>226</v>
      </c>
      <c r="C4" s="429" t="s">
        <v>227</v>
      </c>
      <c r="D4" s="429" t="s">
        <v>228</v>
      </c>
      <c r="F4" s="291" t="s">
        <v>224</v>
      </c>
      <c r="G4" s="477">
        <f>Taux!G4</f>
        <v>44.07</v>
      </c>
      <c r="H4" s="478">
        <f>Taux!H4</f>
        <v>61.21</v>
      </c>
      <c r="I4" s="479">
        <f>Taux!I4</f>
        <v>72.23</v>
      </c>
      <c r="J4" s="476"/>
      <c r="L4" s="429" t="s">
        <v>229</v>
      </c>
      <c r="O4" s="291" t="s">
        <v>230</v>
      </c>
      <c r="P4" s="477">
        <f>Taux!P4</f>
        <v>11.07</v>
      </c>
      <c r="Q4" s="479">
        <f>Taux!Q4</f>
        <v>14.72</v>
      </c>
    </row>
    <row r="5" spans="1:18" ht="15.75" thickBot="1" x14ac:dyDescent="0.3">
      <c r="B5" s="429" t="s">
        <v>231</v>
      </c>
      <c r="C5" s="429" t="s">
        <v>232</v>
      </c>
      <c r="D5" s="429" t="s">
        <v>233</v>
      </c>
      <c r="F5" s="291" t="s">
        <v>227</v>
      </c>
      <c r="G5" s="150">
        <f>Taux!G5</f>
        <v>72.72</v>
      </c>
      <c r="H5" s="149">
        <f>Taux!H5</f>
        <v>101</v>
      </c>
      <c r="I5" s="151">
        <f>Taux!I5</f>
        <v>119.17</v>
      </c>
      <c r="J5" s="476"/>
      <c r="L5" s="429" t="s">
        <v>234</v>
      </c>
      <c r="O5" s="291" t="s">
        <v>235</v>
      </c>
      <c r="P5" s="150">
        <f>Taux!P5</f>
        <v>21.03</v>
      </c>
      <c r="Q5" s="151">
        <f>Taux!Q5</f>
        <v>27.97</v>
      </c>
    </row>
    <row r="6" spans="1:18" ht="16.5" thickTop="1" thickBot="1" x14ac:dyDescent="0.3">
      <c r="B6" s="429" t="s">
        <v>236</v>
      </c>
      <c r="C6" s="429" t="s">
        <v>237</v>
      </c>
      <c r="D6" s="559">
        <f>Calculator!I4</f>
        <v>0</v>
      </c>
      <c r="E6" s="429" t="s">
        <v>354</v>
      </c>
      <c r="F6" s="291" t="s">
        <v>232</v>
      </c>
      <c r="G6" s="150">
        <f>Taux!G6</f>
        <v>115.47</v>
      </c>
      <c r="H6" s="149">
        <f>Taux!H6</f>
        <v>160.37</v>
      </c>
      <c r="I6" s="151">
        <f>Taux!I6</f>
        <v>189.24</v>
      </c>
      <c r="J6" s="476"/>
      <c r="O6" s="291" t="s">
        <v>238</v>
      </c>
      <c r="P6" s="150">
        <f>Taux!P6</f>
        <v>30.55</v>
      </c>
      <c r="Q6" s="151">
        <f>Taux!Q6</f>
        <v>40.630000000000003</v>
      </c>
    </row>
    <row r="7" spans="1:18" ht="16.5" thickTop="1" thickBot="1" x14ac:dyDescent="0.3">
      <c r="F7" s="291" t="s">
        <v>237</v>
      </c>
      <c r="G7" s="152">
        <f>Taux!G7</f>
        <v>92.55</v>
      </c>
      <c r="H7" s="153">
        <f>Taux!H7</f>
        <v>128.54</v>
      </c>
      <c r="I7" s="154">
        <f>Taux!I7</f>
        <v>151.68</v>
      </c>
      <c r="J7" s="480"/>
      <c r="O7" s="291" t="s">
        <v>237</v>
      </c>
      <c r="P7" s="152">
        <f>Taux!P7</f>
        <v>23.24</v>
      </c>
      <c r="Q7" s="154">
        <f>Taux!Q7</f>
        <v>30.91</v>
      </c>
    </row>
    <row r="8" spans="1:18" ht="16.5" thickTop="1" thickBot="1" x14ac:dyDescent="0.3">
      <c r="B8" s="429" t="s">
        <v>239</v>
      </c>
      <c r="C8" s="429" t="s">
        <v>239</v>
      </c>
      <c r="D8" s="429" t="s">
        <v>239</v>
      </c>
      <c r="G8" s="481" t="s">
        <v>240</v>
      </c>
      <c r="H8" s="482"/>
      <c r="I8" s="482"/>
      <c r="J8" s="473"/>
      <c r="L8" s="429" t="s">
        <v>239</v>
      </c>
    </row>
    <row r="9" spans="1:18" ht="16.5" thickTop="1" thickBot="1" x14ac:dyDescent="0.3">
      <c r="B9" s="206" t="str">
        <f>IF(OR(Calculator!B7="X",Calculator!B7="x"),B3,IF(OR(Calculator!B9="X",Calculator!B9="x"),B4,IF(OR(Calculator!B11="X",Calculator!B11="x"),B5,B6)))</f>
        <v>I am covered under my spouse’s insurance</v>
      </c>
      <c r="C9" s="190" t="str">
        <f>IF(OR(Calculator!Q7="X",Calculator!Q7="x"),C3,IF(OR(Calculator!Q9="X",Calculator!Q9="x"),C4,IF(OR(Calculator!Q11="X",Calculator!Q11="x"),C5,IF(OR(Calculator!Q13="X",Calculator!Q13="x"),C6,""))))</f>
        <v/>
      </c>
      <c r="D9" s="558" t="str">
        <f>IF(D6&lt;65,D3,IF(AND(D6&gt;=65,OR(Calculator!Q4="x",Calculator!Q4="X")),D4,D5))</f>
        <v>Participant under age 65</v>
      </c>
      <c r="E9" s="181"/>
      <c r="G9" s="474" t="s">
        <v>5</v>
      </c>
      <c r="H9" s="475" t="s">
        <v>6</v>
      </c>
      <c r="I9" s="475" t="s">
        <v>7</v>
      </c>
      <c r="J9" s="476"/>
      <c r="L9" s="180" t="str">
        <f>IF(OR(Calculator!B19="X",Calculator!B19="x"),L3,IF(OR(Calculator!B21="X",Calculator!B21="x"),L4,IF(OR(Calculator!B23="X",Calculator!B23="x"),L5,"")))</f>
        <v/>
      </c>
      <c r="M9" s="247"/>
    </row>
    <row r="10" spans="1:18" ht="16.5" thickTop="1" thickBot="1" x14ac:dyDescent="0.3">
      <c r="F10" s="291" t="s">
        <v>224</v>
      </c>
      <c r="G10" s="477">
        <f>Taux!G10</f>
        <v>15.55</v>
      </c>
      <c r="H10" s="478">
        <f>Taux!H10</f>
        <v>23.55</v>
      </c>
      <c r="I10" s="479">
        <f>Taux!I10</f>
        <v>28.03</v>
      </c>
      <c r="J10" s="476"/>
      <c r="L10" s="429" t="s">
        <v>241</v>
      </c>
      <c r="O10" s="291" t="s">
        <v>242</v>
      </c>
    </row>
    <row r="11" spans="1:18" ht="16.5" thickTop="1" thickBot="1" x14ac:dyDescent="0.3">
      <c r="F11" s="291" t="s">
        <v>227</v>
      </c>
      <c r="G11" s="150">
        <f>Taux!G11</f>
        <v>35.75</v>
      </c>
      <c r="H11" s="149">
        <f>Taux!H11</f>
        <v>54.17</v>
      </c>
      <c r="I11" s="151">
        <f>Taux!I11</f>
        <v>64.47</v>
      </c>
      <c r="J11" s="476"/>
      <c r="L11" s="161" t="b">
        <f>IF(L9=L5,IF(OR(B9=B5,B9=B4),TRUE,FALSE),TRUE)</f>
        <v>1</v>
      </c>
      <c r="O11" s="207">
        <f>IF(OR(L9=L3,L12=TRUE),0,IF(L9=L4,IF(C9=C3,P4,IF(C9=C4,P5,IF(C9=C5,P6,P7))),IF(AND(L9=L5,L11=TRUE),IF(C9=C3,Q4,IF(C9=C4,Q5,IF(C9=C5,Q6,Q7))),0)))</f>
        <v>0</v>
      </c>
    </row>
    <row r="12" spans="1:18" ht="16.5" thickTop="1" thickBot="1" x14ac:dyDescent="0.3">
      <c r="D12" s="294"/>
      <c r="F12" s="291" t="s">
        <v>232</v>
      </c>
      <c r="G12" s="150">
        <f>Taux!G12</f>
        <v>51.3</v>
      </c>
      <c r="H12" s="149">
        <f>Taux!H12</f>
        <v>77.73</v>
      </c>
      <c r="I12" s="151">
        <f>Taux!I12</f>
        <v>92.5</v>
      </c>
      <c r="J12" s="476"/>
      <c r="L12" s="162" t="b">
        <f>B9=B6</f>
        <v>1</v>
      </c>
    </row>
    <row r="13" spans="1:18" ht="16.5" thickTop="1" thickBot="1" x14ac:dyDescent="0.3">
      <c r="F13" s="291" t="s">
        <v>237</v>
      </c>
      <c r="G13" s="152">
        <f>Taux!G13</f>
        <v>32.65</v>
      </c>
      <c r="H13" s="153">
        <f>Taux!H13</f>
        <v>49.46</v>
      </c>
      <c r="I13" s="154">
        <f>Taux!I13</f>
        <v>58.86</v>
      </c>
      <c r="J13" s="480"/>
    </row>
    <row r="14" spans="1:18" ht="16.5" thickTop="1" thickBot="1" x14ac:dyDescent="0.3">
      <c r="G14" s="481" t="s">
        <v>243</v>
      </c>
      <c r="H14" s="482"/>
      <c r="I14" s="482"/>
      <c r="J14" s="473"/>
      <c r="L14" s="295" t="s">
        <v>244</v>
      </c>
      <c r="P14" s="429" t="s">
        <v>245</v>
      </c>
      <c r="R14" s="429" t="s">
        <v>246</v>
      </c>
    </row>
    <row r="15" spans="1:18" ht="16.5" thickTop="1" thickBot="1" x14ac:dyDescent="0.3">
      <c r="G15" s="474" t="s">
        <v>5</v>
      </c>
      <c r="H15" s="475" t="s">
        <v>6</v>
      </c>
      <c r="I15" s="475" t="s">
        <v>7</v>
      </c>
      <c r="J15" s="476"/>
      <c r="L15" s="429" t="s">
        <v>247</v>
      </c>
      <c r="N15" s="429" t="s">
        <v>71</v>
      </c>
      <c r="P15" s="429" t="s">
        <v>248</v>
      </c>
      <c r="Q15" s="161">
        <f>Taux!Q15</f>
        <v>3.2399999999999998E-2</v>
      </c>
      <c r="R15" s="429" t="s">
        <v>249</v>
      </c>
    </row>
    <row r="16" spans="1:18" ht="15.75" thickTop="1" x14ac:dyDescent="0.25">
      <c r="B16" s="197">
        <f>G10+G16</f>
        <v>128.45000000000002</v>
      </c>
      <c r="C16" s="198">
        <f t="shared" ref="C16:D16" si="0">H10+H16</f>
        <v>136.45000000000002</v>
      </c>
      <c r="D16" s="199">
        <f t="shared" si="0"/>
        <v>140.93</v>
      </c>
      <c r="F16" s="291" t="s">
        <v>224</v>
      </c>
      <c r="G16" s="483">
        <f>Taux!G16</f>
        <v>112.9</v>
      </c>
      <c r="H16" s="208">
        <f>Taux!H16</f>
        <v>112.9</v>
      </c>
      <c r="I16" s="209">
        <f>Taux!I16</f>
        <v>112.9</v>
      </c>
      <c r="J16" s="476"/>
      <c r="L16" s="429" t="s">
        <v>250</v>
      </c>
      <c r="N16" s="294" t="s">
        <v>125</v>
      </c>
      <c r="P16" s="429" t="s">
        <v>251</v>
      </c>
      <c r="Q16" s="484">
        <f>Taux!Q16</f>
        <v>0.83499999999999996</v>
      </c>
      <c r="R16" s="429" t="s">
        <v>252</v>
      </c>
    </row>
    <row r="17" spans="2:19" ht="15.75" thickBot="1" x14ac:dyDescent="0.3">
      <c r="B17" s="200">
        <f t="shared" ref="B17:D17" si="1">G11+G17</f>
        <v>148.65</v>
      </c>
      <c r="C17" s="201">
        <f t="shared" si="1"/>
        <v>167.07</v>
      </c>
      <c r="D17" s="202">
        <f t="shared" si="1"/>
        <v>177.37</v>
      </c>
      <c r="F17" s="291" t="s">
        <v>227</v>
      </c>
      <c r="G17" s="485">
        <f>Taux!G17</f>
        <v>112.9</v>
      </c>
      <c r="H17" s="486">
        <f>Taux!H17</f>
        <v>112.9</v>
      </c>
      <c r="I17" s="487">
        <f>Taux!I17</f>
        <v>112.9</v>
      </c>
      <c r="J17" s="476"/>
      <c r="L17" s="429" t="s">
        <v>239</v>
      </c>
      <c r="N17" s="429" t="s">
        <v>253</v>
      </c>
      <c r="P17" s="429" t="s">
        <v>254</v>
      </c>
      <c r="Q17" s="484">
        <f>1000*ROUNDDOWN(Calculator!V60/1000,0)+IF(VALUE(RIGHT(Calculator!V60,3))&lt;250,0,IF(VALUE(RIGHT(Calculator!V60,3))&lt;750,500,1000))</f>
        <v>0</v>
      </c>
      <c r="R17" s="429" t="s">
        <v>255</v>
      </c>
    </row>
    <row r="18" spans="2:19" ht="16.5" thickTop="1" thickBot="1" x14ac:dyDescent="0.3">
      <c r="B18" s="200">
        <f t="shared" ref="B18:D18" si="2">G12+G18</f>
        <v>277.13</v>
      </c>
      <c r="C18" s="201">
        <f t="shared" si="2"/>
        <v>303.56</v>
      </c>
      <c r="D18" s="202">
        <f t="shared" si="2"/>
        <v>318.33000000000004</v>
      </c>
      <c r="F18" s="291" t="s">
        <v>232</v>
      </c>
      <c r="G18" s="485">
        <f>Taux!G18</f>
        <v>225.83</v>
      </c>
      <c r="H18" s="486">
        <f>Taux!H18</f>
        <v>225.83</v>
      </c>
      <c r="I18" s="487">
        <f>Taux!I18</f>
        <v>225.83</v>
      </c>
      <c r="J18" s="476"/>
      <c r="L18" s="190">
        <f>IF(OR(Calculator!B60="X",Calculator!B60="x"),L15,IF(OR(Calculator!B62="X",Calculator!B62="x"),L16,0))</f>
        <v>0</v>
      </c>
      <c r="N18" s="429" t="s">
        <v>181</v>
      </c>
      <c r="P18" s="429" t="s">
        <v>256</v>
      </c>
      <c r="Q18" s="162">
        <f>IF(L18=L15,IF(N21=N18,MAX(75000,Q17),IF(N21=N19,MAX(75000,2*Q17),IF(N21=N17,MAX(17500,0.5*Q17),IF(N21="10 000$",10000,)))),0)</f>
        <v>0</v>
      </c>
      <c r="R18" s="429" t="s">
        <v>239</v>
      </c>
    </row>
    <row r="19" spans="2:19" ht="16.5" thickTop="1" thickBot="1" x14ac:dyDescent="0.3">
      <c r="B19" s="203">
        <f t="shared" ref="B19:D19" si="3">G13+G19</f>
        <v>258.48</v>
      </c>
      <c r="C19" s="204">
        <f t="shared" si="3"/>
        <v>275.29000000000002</v>
      </c>
      <c r="D19" s="205">
        <f t="shared" si="3"/>
        <v>284.69</v>
      </c>
      <c r="F19" s="291" t="s">
        <v>237</v>
      </c>
      <c r="G19" s="488">
        <f>Taux!G19</f>
        <v>225.83</v>
      </c>
      <c r="H19" s="489">
        <f>Taux!H19</f>
        <v>225.83</v>
      </c>
      <c r="I19" s="490">
        <f>Taux!I19</f>
        <v>225.83</v>
      </c>
      <c r="J19" s="480"/>
      <c r="L19" s="429" t="s">
        <v>257</v>
      </c>
      <c r="N19" s="429" t="s">
        <v>183</v>
      </c>
      <c r="P19" s="429" t="s">
        <v>258</v>
      </c>
      <c r="R19" s="180" t="str">
        <f>IF(D6&lt;65,R15,IF(D6&gt;=70,R17,R16))</f>
        <v>Under age 65</v>
      </c>
      <c r="S19" s="247"/>
    </row>
    <row r="20" spans="2:19" ht="16.5" thickTop="1" thickBot="1" x14ac:dyDescent="0.3">
      <c r="L20" s="190">
        <f>IF(L18=L15,Q15,0)</f>
        <v>0</v>
      </c>
      <c r="N20" s="429" t="s">
        <v>259</v>
      </c>
    </row>
    <row r="21" spans="2:19" ht="16.5" thickTop="1" thickBot="1" x14ac:dyDescent="0.3">
      <c r="F21" s="292" t="s">
        <v>260</v>
      </c>
      <c r="L21" s="429" t="s">
        <v>261</v>
      </c>
      <c r="M21" s="491">
        <f>IF(L18=L16,0,ROUND(Q15*Q18/1000,2)+ROUND(Q16*25000/1000,2))</f>
        <v>20.88</v>
      </c>
      <c r="N21" s="246" t="str">
        <f>IF(AND(ISBLANK(Calculator!Q56),ISBLANK(Calculator!Q58)),"",IF(OR(Calculator!Q56="X",Calculator!Q56="x"),Calculator!S56,Calculator!S58))</f>
        <v/>
      </c>
      <c r="O21" s="246"/>
      <c r="P21" s="247"/>
      <c r="Q21" s="429">
        <f>IF(L18=L15,IF(N21="Une fois le salaire annuel",MAX(35000,Q17),IF(N21="Deux fois le salaire annuel",MAX(70000,2*Q17),IF(N21="La moitié du salaire annuel",MAX(17500,0.5*Q17),IF(N21="10 000$",10000,)))),0)</f>
        <v>0</v>
      </c>
      <c r="R21" s="294"/>
    </row>
    <row r="22" spans="2:19" ht="16.5" thickTop="1" thickBot="1" x14ac:dyDescent="0.3">
      <c r="F22" s="207">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19" ht="16.5" thickTop="1" thickBot="1" x14ac:dyDescent="0.3">
      <c r="F23" s="292" t="s">
        <v>262</v>
      </c>
    </row>
    <row r="24" spans="2:19" ht="16.5" thickTop="1" thickBot="1" x14ac:dyDescent="0.3">
      <c r="F24" s="210">
        <f>26*F22</f>
        <v>0</v>
      </c>
      <c r="L24" s="295" t="s">
        <v>263</v>
      </c>
      <c r="P24" s="429" t="s">
        <v>245</v>
      </c>
    </row>
    <row r="25" spans="2:19" ht="16.5" thickTop="1" thickBot="1" x14ac:dyDescent="0.3">
      <c r="L25" s="429" t="s">
        <v>247</v>
      </c>
      <c r="P25" s="190">
        <f>'Nouveau taux'!M7</f>
        <v>0.28999999999999998</v>
      </c>
    </row>
    <row r="26" spans="2:19" ht="16.5" thickTop="1" thickBot="1" x14ac:dyDescent="0.3">
      <c r="F26" s="429" t="s">
        <v>265</v>
      </c>
      <c r="G26" s="429" t="s">
        <v>266</v>
      </c>
      <c r="I26" s="295" t="s">
        <v>267</v>
      </c>
      <c r="L26" s="429" t="s">
        <v>250</v>
      </c>
    </row>
    <row r="27" spans="2:19" ht="16.5" thickTop="1" thickBot="1" x14ac:dyDescent="0.3">
      <c r="F27" s="180">
        <f>IF(OR(Calculator!B42="X",Calculator!B42="x"),Calculator!D42,IF(OR(Calculator!B34="X",Calculator!B34="x"),Calculator!D34,IF(OR(Calculator!B36="X",Calculator!B36="x"),Calculator!D36,IF(OR(Calculator!B38="X",Calculator!B38="x"),Calculator!D38,IF(OR(Calculator!B40="X",Calculator!B40="x"),Calculator!D40,0)))))</f>
        <v>0</v>
      </c>
      <c r="G27" s="247">
        <f>IF(Calculator!O36="",VLOOKUP(F27,Taux_courte_anglais,2,FALSE),0)</f>
        <v>0</v>
      </c>
      <c r="I27" s="429" t="s">
        <v>268</v>
      </c>
      <c r="K27" s="429" t="s">
        <v>269</v>
      </c>
      <c r="L27" s="429" t="s">
        <v>239</v>
      </c>
    </row>
    <row r="28" spans="2:19" ht="16.5" thickTop="1" thickBot="1" x14ac:dyDescent="0.3">
      <c r="I28" s="429" t="s">
        <v>247</v>
      </c>
      <c r="K28" s="180">
        <f>Taux!K28</f>
        <v>0.36799999999999999</v>
      </c>
      <c r="L28" s="247" t="str">
        <f>IF(OR(Calculator!B73="X",Calculator!B73="x"),L25,L26)</f>
        <v>No</v>
      </c>
    </row>
    <row r="29" spans="2:19" ht="16.5" thickTop="1" thickBot="1" x14ac:dyDescent="0.3">
      <c r="I29" s="429" t="s">
        <v>250</v>
      </c>
      <c r="L29" s="429" t="s">
        <v>242</v>
      </c>
    </row>
    <row r="30" spans="2:19" ht="16.5" thickTop="1" thickBot="1" x14ac:dyDescent="0.3">
      <c r="E30" s="446"/>
      <c r="I30" s="429" t="s">
        <v>239</v>
      </c>
      <c r="L30" s="190">
        <f>IF(AND(L28=L25,L18=L15),P25,0)</f>
        <v>0</v>
      </c>
    </row>
    <row r="31" spans="2:19" ht="16.5" thickTop="1" thickBot="1" x14ac:dyDescent="0.3">
      <c r="B31" s="584" t="s">
        <v>264</v>
      </c>
      <c r="C31" s="585" t="s">
        <v>270</v>
      </c>
      <c r="E31" s="291"/>
      <c r="F31" s="534" t="s">
        <v>270</v>
      </c>
      <c r="I31" s="429">
        <f>IF(OR(Calculator!B47="X",Calculator!B47="x"),Calculator!D47,IF(OR(Calculator!B49="X",Calculator!B49="x"),Calculator!D49,0))</f>
        <v>0</v>
      </c>
    </row>
    <row r="32" spans="2:19" ht="16.5" thickTop="1" thickBot="1" x14ac:dyDescent="0.3">
      <c r="B32" s="577" t="s">
        <v>323</v>
      </c>
      <c r="C32" s="578">
        <f>C40</f>
        <v>0.32600000000000001</v>
      </c>
      <c r="E32" s="291" t="s">
        <v>139</v>
      </c>
      <c r="F32" s="647">
        <f>'Nouveau taux'!S5</f>
        <v>0.32600000000000001</v>
      </c>
      <c r="I32" s="429" t="s">
        <v>257</v>
      </c>
      <c r="L32" s="429" t="s">
        <v>271</v>
      </c>
    </row>
    <row r="33" spans="2:23" ht="16.5" thickTop="1" thickBot="1" x14ac:dyDescent="0.3">
      <c r="B33" s="579" t="s">
        <v>169</v>
      </c>
      <c r="C33" s="580">
        <f t="shared" ref="C33:C37" si="4">C41</f>
        <v>0.70399999999999996</v>
      </c>
      <c r="E33" s="291" t="s">
        <v>212</v>
      </c>
      <c r="F33" s="648">
        <f>'Nouveau taux'!S6</f>
        <v>0.70399999999999996</v>
      </c>
      <c r="I33" s="190">
        <f>IF(I31=I28,K28,0)</f>
        <v>0</v>
      </c>
      <c r="L33" s="449" t="s">
        <v>272</v>
      </c>
    </row>
    <row r="34" spans="2:23" ht="15.75" thickTop="1" x14ac:dyDescent="0.25">
      <c r="B34" s="581" t="s">
        <v>358</v>
      </c>
      <c r="C34" s="580">
        <f t="shared" si="4"/>
        <v>0.66500000000000004</v>
      </c>
      <c r="E34" s="291" t="s">
        <v>357</v>
      </c>
      <c r="F34" s="648">
        <f>'Nouveau taux'!S7</f>
        <v>0.66500000000000004</v>
      </c>
      <c r="L34" s="449" t="s">
        <v>356</v>
      </c>
    </row>
    <row r="35" spans="2:23" ht="15.75" thickBot="1" x14ac:dyDescent="0.3">
      <c r="B35" s="581" t="s">
        <v>386</v>
      </c>
      <c r="C35" s="580">
        <f t="shared" si="4"/>
        <v>0.13200000000000001</v>
      </c>
      <c r="E35" s="292" t="s">
        <v>385</v>
      </c>
      <c r="F35" s="648">
        <f>'Nouveau taux'!S8</f>
        <v>0.13200000000000001</v>
      </c>
      <c r="L35" s="295" t="s">
        <v>273</v>
      </c>
      <c r="P35" s="429" t="s">
        <v>274</v>
      </c>
      <c r="R35" s="289" t="s">
        <v>345</v>
      </c>
      <c r="V35" s="429" t="s">
        <v>275</v>
      </c>
    </row>
    <row r="36" spans="2:23" ht="15.75" thickTop="1" x14ac:dyDescent="0.25">
      <c r="B36" s="581" t="s">
        <v>365</v>
      </c>
      <c r="C36" s="580">
        <f t="shared" si="4"/>
        <v>0.54600000000000004</v>
      </c>
      <c r="E36" s="291" t="s">
        <v>364</v>
      </c>
      <c r="F36" s="649">
        <f>'Nouveau taux'!S9</f>
        <v>0.54600000000000004</v>
      </c>
      <c r="L36" s="295" t="s">
        <v>276</v>
      </c>
      <c r="N36" s="289" t="s">
        <v>277</v>
      </c>
      <c r="Q36" s="762" t="s">
        <v>278</v>
      </c>
      <c r="R36" s="763"/>
      <c r="S36" s="763" t="s">
        <v>279</v>
      </c>
      <c r="T36" s="764"/>
      <c r="V36" s="492">
        <v>0</v>
      </c>
      <c r="W36" s="493">
        <v>0</v>
      </c>
    </row>
    <row r="37" spans="2:23" ht="15.75" thickBot="1" x14ac:dyDescent="0.3">
      <c r="B37" s="582" t="s">
        <v>170</v>
      </c>
      <c r="C37" s="583">
        <f t="shared" si="4"/>
        <v>0</v>
      </c>
      <c r="E37" s="291" t="s">
        <v>31</v>
      </c>
      <c r="F37" s="650">
        <f>'Nouveau taux'!S10</f>
        <v>0</v>
      </c>
      <c r="L37" s="429" t="s">
        <v>247</v>
      </c>
      <c r="N37" s="429" t="s">
        <v>247</v>
      </c>
      <c r="P37" s="429" t="s">
        <v>280</v>
      </c>
      <c r="Q37" s="249" t="s">
        <v>281</v>
      </c>
      <c r="R37" s="250" t="s">
        <v>282</v>
      </c>
      <c r="S37" s="250" t="s">
        <v>281</v>
      </c>
      <c r="T37" s="251" t="s">
        <v>282</v>
      </c>
      <c r="V37" s="494">
        <v>20000</v>
      </c>
      <c r="W37" s="495">
        <v>25000</v>
      </c>
    </row>
    <row r="38" spans="2:23" ht="16.5" thickTop="1" thickBot="1" x14ac:dyDescent="0.3">
      <c r="L38" s="429" t="s">
        <v>250</v>
      </c>
      <c r="N38" s="429" t="s">
        <v>250</v>
      </c>
      <c r="P38" s="429" t="s">
        <v>283</v>
      </c>
      <c r="Q38" s="496">
        <f>Taux!Q38</f>
        <v>8.9999999999999993E-3</v>
      </c>
      <c r="R38" s="497">
        <f>Taux!R38</f>
        <v>1.2999999999999999E-2</v>
      </c>
      <c r="S38" s="497">
        <f>Taux!S38</f>
        <v>5.0000000000000001E-3</v>
      </c>
      <c r="T38" s="498">
        <f>Taux!T38</f>
        <v>6.0000000000000001E-3</v>
      </c>
      <c r="V38" s="499">
        <f>V37+20000</f>
        <v>40000</v>
      </c>
      <c r="W38" s="500">
        <f>W37+25000</f>
        <v>50000</v>
      </c>
    </row>
    <row r="39" spans="2:23" ht="16.5" thickTop="1" thickBot="1" x14ac:dyDescent="0.3">
      <c r="B39" s="644" t="s">
        <v>1</v>
      </c>
      <c r="C39" s="645" t="s">
        <v>83</v>
      </c>
      <c r="L39" s="429" t="s">
        <v>239</v>
      </c>
      <c r="N39" s="429" t="s">
        <v>239</v>
      </c>
      <c r="P39" s="429" t="s">
        <v>284</v>
      </c>
      <c r="Q39" s="485">
        <f>Taux!Q39</f>
        <v>8.9999999999999993E-3</v>
      </c>
      <c r="R39" s="486">
        <f>Taux!R39</f>
        <v>1.2999999999999999E-2</v>
      </c>
      <c r="S39" s="486">
        <f>Taux!S39</f>
        <v>5.0000000000000001E-3</v>
      </c>
      <c r="T39" s="487">
        <f>Taux!T39</f>
        <v>6.0000000000000001E-3</v>
      </c>
      <c r="V39" s="499">
        <f t="shared" ref="V39:V43" si="5">V38+20000</f>
        <v>60000</v>
      </c>
      <c r="W39" s="500">
        <f t="shared" ref="W39:W46" si="6">W38+25000</f>
        <v>75000</v>
      </c>
    </row>
    <row r="40" spans="2:23" ht="16.5" thickTop="1" thickBot="1" x14ac:dyDescent="0.3">
      <c r="B40" s="642" t="s">
        <v>139</v>
      </c>
      <c r="C40" s="643">
        <f>_xlfn.IFNA(VLOOKUP(B40,'Nouveau taux'!$R$5:$S$10,2,FALSE),"Ajuster tabnleau dans TAUX")</f>
        <v>0.32600000000000001</v>
      </c>
      <c r="L40" s="190" t="str">
        <f>IF(OR(Calculator!B83="X",Calculator!B83="x"),L37,L38)</f>
        <v>No</v>
      </c>
      <c r="N40" s="190" t="str">
        <f>IF(OR(Calculator!B99="X",Calculator!B99="x"),N37,N38)</f>
        <v>No</v>
      </c>
      <c r="P40" s="429" t="s">
        <v>285</v>
      </c>
      <c r="Q40" s="485">
        <f>Taux!Q40</f>
        <v>8.9999999999999993E-3</v>
      </c>
      <c r="R40" s="486">
        <f>Taux!R40</f>
        <v>1.2999999999999999E-2</v>
      </c>
      <c r="S40" s="486">
        <f>Taux!S40</f>
        <v>5.0000000000000001E-3</v>
      </c>
      <c r="T40" s="487">
        <f>Taux!T40</f>
        <v>6.0000000000000001E-3</v>
      </c>
      <c r="V40" s="499">
        <f t="shared" si="5"/>
        <v>80000</v>
      </c>
      <c r="W40" s="500">
        <f t="shared" si="6"/>
        <v>100000</v>
      </c>
    </row>
    <row r="41" spans="2:23" ht="15.75" thickTop="1" x14ac:dyDescent="0.25">
      <c r="B41" s="637" t="s">
        <v>212</v>
      </c>
      <c r="C41" s="638">
        <f>_xlfn.IFNA(VLOOKUP(B41,'Nouveau taux'!$R$5:$S$10,2,FALSE),"Ajuster tabnleau dans TAUX")</f>
        <v>0.70399999999999996</v>
      </c>
      <c r="P41" s="429" t="s">
        <v>286</v>
      </c>
      <c r="Q41" s="485">
        <f>Taux!Q41</f>
        <v>1.2E-2</v>
      </c>
      <c r="R41" s="486">
        <f>Taux!R41</f>
        <v>1.4999999999999999E-2</v>
      </c>
      <c r="S41" s="486">
        <f>Taux!S41</f>
        <v>6.0000000000000001E-3</v>
      </c>
      <c r="T41" s="487">
        <f>Taux!T41</f>
        <v>7.0000000000000001E-3</v>
      </c>
      <c r="V41" s="499">
        <f t="shared" si="5"/>
        <v>100000</v>
      </c>
      <c r="W41" s="500">
        <f t="shared" si="6"/>
        <v>125000</v>
      </c>
    </row>
    <row r="42" spans="2:23" x14ac:dyDescent="0.25">
      <c r="B42" s="639" t="s">
        <v>357</v>
      </c>
      <c r="C42" s="638">
        <f>_xlfn.IFNA(VLOOKUP(B42,'Nouveau taux'!$R$5:$S$10,2,FALSE),"Ajuster tabnleau dans TAUX")</f>
        <v>0.66500000000000004</v>
      </c>
      <c r="L42" s="293" t="s">
        <v>287</v>
      </c>
      <c r="N42" s="293" t="s">
        <v>287</v>
      </c>
      <c r="P42" s="429" t="s">
        <v>288</v>
      </c>
      <c r="Q42" s="485">
        <f>Taux!Q42</f>
        <v>1.7000000000000001E-2</v>
      </c>
      <c r="R42" s="486">
        <f>Taux!R42</f>
        <v>2.5000000000000001E-2</v>
      </c>
      <c r="S42" s="486">
        <f>Taux!S42</f>
        <v>8.9999999999999993E-3</v>
      </c>
      <c r="T42" s="487">
        <f>Taux!T42</f>
        <v>1.2999999999999999E-2</v>
      </c>
      <c r="V42" s="499">
        <f t="shared" si="5"/>
        <v>120000</v>
      </c>
      <c r="W42" s="500">
        <f t="shared" si="6"/>
        <v>150000</v>
      </c>
    </row>
    <row r="43" spans="2:23" ht="15.75" thickBot="1" x14ac:dyDescent="0.3">
      <c r="B43" s="639" t="s">
        <v>385</v>
      </c>
      <c r="C43" s="638">
        <f>_xlfn.IFNA(VLOOKUP(B43,'Nouveau taux'!$R$5:$S$10,2,FALSE),"Ajuster tabnleau dans TAUX")</f>
        <v>0.13200000000000001</v>
      </c>
      <c r="L43" s="429" t="s">
        <v>278</v>
      </c>
      <c r="N43" s="429" t="s">
        <v>278</v>
      </c>
      <c r="P43" s="429" t="s">
        <v>289</v>
      </c>
      <c r="Q43" s="485">
        <f>Taux!Q43</f>
        <v>2.8000000000000001E-2</v>
      </c>
      <c r="R43" s="486">
        <f>Taux!R43</f>
        <v>0.04</v>
      </c>
      <c r="S43" s="486">
        <f>Taux!S43</f>
        <v>1.2999999999999999E-2</v>
      </c>
      <c r="T43" s="487">
        <f>Taux!T43</f>
        <v>1.9E-2</v>
      </c>
      <c r="V43" s="501">
        <f t="shared" si="5"/>
        <v>140000</v>
      </c>
      <c r="W43" s="500">
        <f t="shared" si="6"/>
        <v>175000</v>
      </c>
    </row>
    <row r="44" spans="2:23" ht="15.75" thickTop="1" x14ac:dyDescent="0.25">
      <c r="B44" s="639" t="s">
        <v>364</v>
      </c>
      <c r="C44" s="638">
        <f>_xlfn.IFNA(VLOOKUP(B44,'Nouveau taux'!$R$5:$S$10,2,FALSE),"Ajuster tabnleau dans TAUX")</f>
        <v>0.54600000000000004</v>
      </c>
      <c r="L44" s="429" t="s">
        <v>279</v>
      </c>
      <c r="N44" s="429" t="s">
        <v>279</v>
      </c>
      <c r="P44" s="429" t="s">
        <v>290</v>
      </c>
      <c r="Q44" s="485">
        <f>Taux!Q44</f>
        <v>4.2000000000000003E-2</v>
      </c>
      <c r="R44" s="486">
        <f>Taux!R44</f>
        <v>6.3E-2</v>
      </c>
      <c r="S44" s="486">
        <f>Taux!S44</f>
        <v>2.4E-2</v>
      </c>
      <c r="T44" s="487">
        <f>Taux!T44</f>
        <v>2.9000000000000001E-2</v>
      </c>
      <c r="V44" s="429" t="s">
        <v>291</v>
      </c>
      <c r="W44" s="232">
        <f t="shared" si="6"/>
        <v>200000</v>
      </c>
    </row>
    <row r="45" spans="2:23" ht="15.75" thickBot="1" x14ac:dyDescent="0.3">
      <c r="B45" s="640" t="s">
        <v>31</v>
      </c>
      <c r="C45" s="641">
        <f>'Nouveau taux'!S39</f>
        <v>0</v>
      </c>
      <c r="L45" s="429" t="s">
        <v>239</v>
      </c>
      <c r="N45" s="449" t="s">
        <v>319</v>
      </c>
      <c r="P45" s="429" t="s">
        <v>292</v>
      </c>
      <c r="Q45" s="485">
        <f>Taux!Q45</f>
        <v>6.7000000000000004E-2</v>
      </c>
      <c r="R45" s="486">
        <f>Taux!R45</f>
        <v>0.104</v>
      </c>
      <c r="S45" s="486">
        <f>Taux!S45</f>
        <v>3.5999999999999997E-2</v>
      </c>
      <c r="T45" s="487">
        <f>Taux!T45</f>
        <v>5.7000000000000002E-2</v>
      </c>
      <c r="V45" s="290">
        <f>Calculator!X83</f>
        <v>0</v>
      </c>
      <c r="W45" s="232">
        <f t="shared" si="6"/>
        <v>225000</v>
      </c>
    </row>
    <row r="46" spans="2:23" ht="16.5" thickTop="1" thickBot="1" x14ac:dyDescent="0.3">
      <c r="B46" s="646" t="s">
        <v>387</v>
      </c>
      <c r="L46" s="190" t="str">
        <f>IF(OR(Calculator!I85="X",Calculator!I85="x"),L44,L43)</f>
        <v>Male</v>
      </c>
      <c r="N46" s="190" t="str">
        <f>IF(OR(Calculator!I99="X",Calculator!I99="x"),N43,N44)</f>
        <v>Female</v>
      </c>
      <c r="P46" s="429" t="s">
        <v>293</v>
      </c>
      <c r="Q46" s="485">
        <f>Taux!Q46</f>
        <v>0.113</v>
      </c>
      <c r="R46" s="486">
        <f>Taux!R46</f>
        <v>0.16400000000000001</v>
      </c>
      <c r="S46" s="486">
        <f>Taux!S46</f>
        <v>5.6000000000000001E-2</v>
      </c>
      <c r="T46" s="487">
        <f>Taux!T46</f>
        <v>8.4000000000000005E-2</v>
      </c>
      <c r="V46" s="429" t="s">
        <v>294</v>
      </c>
      <c r="W46" s="233">
        <f t="shared" si="6"/>
        <v>250000</v>
      </c>
    </row>
    <row r="47" spans="2:23" ht="16.5" thickTop="1" thickBot="1" x14ac:dyDescent="0.3">
      <c r="P47" s="429" t="s">
        <v>295</v>
      </c>
      <c r="Q47" s="488">
        <f>Taux!Q47</f>
        <v>0.156</v>
      </c>
      <c r="R47" s="489">
        <f>Taux!R47</f>
        <v>0.255</v>
      </c>
      <c r="S47" s="489">
        <f>Taux!S47</f>
        <v>8.7999999999999995E-2</v>
      </c>
      <c r="T47" s="490">
        <f>Taux!T47</f>
        <v>0.13100000000000001</v>
      </c>
      <c r="V47" s="290">
        <f>Calculator!X99</f>
        <v>0</v>
      </c>
      <c r="W47" s="429" t="s">
        <v>291</v>
      </c>
    </row>
    <row r="48" spans="2:23" ht="16.5" thickTop="1" thickBot="1" x14ac:dyDescent="0.3">
      <c r="L48" s="429" t="s">
        <v>296</v>
      </c>
      <c r="N48" s="429" t="s">
        <v>296</v>
      </c>
      <c r="P48" s="429" t="s">
        <v>297</v>
      </c>
      <c r="W48" s="207">
        <f>Calculator!X89</f>
        <v>0</v>
      </c>
    </row>
    <row r="49" spans="12:23" ht="16.5" thickTop="1" thickBot="1" x14ac:dyDescent="0.3">
      <c r="L49" s="429" t="s">
        <v>198</v>
      </c>
      <c r="N49" s="429" t="s">
        <v>198</v>
      </c>
      <c r="P49" s="190" t="e">
        <f>VLOOKUP(Calculator!B91,$O$59:$P$110,2,FALSE)</f>
        <v>#N/A</v>
      </c>
      <c r="R49" s="429" t="s">
        <v>299</v>
      </c>
      <c r="W49" s="429" t="s">
        <v>294</v>
      </c>
    </row>
    <row r="50" spans="12:23" ht="16.5" thickTop="1" thickBot="1" x14ac:dyDescent="0.3">
      <c r="L50" s="429" t="s">
        <v>200</v>
      </c>
      <c r="N50" s="429" t="s">
        <v>200</v>
      </c>
      <c r="P50" s="429" t="s">
        <v>300</v>
      </c>
      <c r="R50" s="190">
        <f>IF(ISERROR(P49),0,IF(AND(L40=L37,L18=L15,IF(R19=R15,N21=N19,IF(R19=R16,N21=N18,FALSE))),VLOOKUP(P49,P38:T47,M54,FALSE),0))</f>
        <v>0</v>
      </c>
      <c r="W50" s="207">
        <f>Calculator!X105</f>
        <v>0</v>
      </c>
    </row>
    <row r="51" spans="12:23" ht="16.5" thickTop="1" thickBot="1" x14ac:dyDescent="0.3">
      <c r="L51" s="429" t="s">
        <v>198</v>
      </c>
      <c r="N51" s="429" t="s">
        <v>198</v>
      </c>
      <c r="P51" s="190" t="e">
        <f>VLOOKUP(Calculator!B107,$O$59:$P$110,2,FALSE)</f>
        <v>#N/A</v>
      </c>
      <c r="R51" s="429" t="s">
        <v>301</v>
      </c>
    </row>
    <row r="52" spans="12:23" ht="16.5" thickTop="1" thickBot="1" x14ac:dyDescent="0.3">
      <c r="L52" s="429" t="s">
        <v>200</v>
      </c>
      <c r="N52" s="429" t="s">
        <v>200</v>
      </c>
      <c r="R52" s="190">
        <f>IF(ISERROR(P51),0,IF(AND(N40=N37,L28=L25,L18=L15),VLOOKUP(P51,P38:T47,O54,FALSE),0))</f>
        <v>0</v>
      </c>
    </row>
    <row r="53" spans="12:23" ht="16.5" thickTop="1" thickBot="1" x14ac:dyDescent="0.3">
      <c r="L53" s="429" t="s">
        <v>239</v>
      </c>
      <c r="N53" s="429" t="s">
        <v>239</v>
      </c>
    </row>
    <row r="54" spans="12:23" ht="16.5" thickTop="1" thickBot="1" x14ac:dyDescent="0.3">
      <c r="L54" s="502" t="str">
        <f>IF(OR(Calculator!I89="X",Calculator!I89="x"),Calculator!K89,Calculator!K91)</f>
        <v>Smoker</v>
      </c>
      <c r="M54" s="503">
        <f>IF(AND(L46=L43,OR(L54=L49,L54=L51)),2,IF(AND(L46=L43,OR(L54=L50,L54=L52)),3,IF(AND(L46=L44,OR(L54=L49,L54=L51)),4,5)))</f>
        <v>3</v>
      </c>
      <c r="N54" s="503" t="str">
        <f>IF(OR(Calculator!I105="X",Calculator!I105="x"),Calculator!K105,Calculator!K107)</f>
        <v>Smoker</v>
      </c>
      <c r="O54" s="504">
        <f>IF(AND(N46=N43,OR(N54=N49,N54=N51)),2,IF(AND(N46=N43,OR(N54=N50,N54=N52)),3,IF(AND(N46=N44,OR(N54=N49,N54=N51)),4,5)))</f>
        <v>5</v>
      </c>
      <c r="R54" s="294"/>
    </row>
    <row r="55" spans="12:23" ht="15.75" thickTop="1" x14ac:dyDescent="0.25">
      <c r="R55" s="294"/>
    </row>
    <row r="56" spans="12:23" x14ac:dyDescent="0.25">
      <c r="L56" s="429" t="s">
        <v>302</v>
      </c>
    </row>
    <row r="57" spans="12:23" x14ac:dyDescent="0.25">
      <c r="L57" s="429" t="s">
        <v>303</v>
      </c>
    </row>
    <row r="58" spans="12:23" ht="15.75" thickBot="1" x14ac:dyDescent="0.3"/>
    <row r="59" spans="12:23" ht="15.75" thickTop="1" x14ac:dyDescent="0.25">
      <c r="O59" s="254">
        <v>18</v>
      </c>
      <c r="P59" s="256" t="s">
        <v>304</v>
      </c>
    </row>
    <row r="60" spans="12:23" x14ac:dyDescent="0.25">
      <c r="O60" s="505">
        <v>19</v>
      </c>
      <c r="P60" s="506" t="s">
        <v>304</v>
      </c>
    </row>
    <row r="61" spans="12:23" x14ac:dyDescent="0.25">
      <c r="O61" s="505">
        <v>20</v>
      </c>
      <c r="P61" s="506" t="s">
        <v>304</v>
      </c>
    </row>
    <row r="62" spans="12:23" x14ac:dyDescent="0.25">
      <c r="O62" s="505">
        <v>21</v>
      </c>
      <c r="P62" s="506" t="s">
        <v>304</v>
      </c>
    </row>
    <row r="63" spans="12:23" x14ac:dyDescent="0.25">
      <c r="O63" s="505">
        <v>22</v>
      </c>
      <c r="P63" s="506" t="s">
        <v>304</v>
      </c>
    </row>
    <row r="64" spans="12:23" x14ac:dyDescent="0.25">
      <c r="O64" s="505">
        <v>23</v>
      </c>
      <c r="P64" s="506" t="s">
        <v>304</v>
      </c>
    </row>
    <row r="65" spans="15:16" x14ac:dyDescent="0.25">
      <c r="O65" s="505">
        <v>24</v>
      </c>
      <c r="P65" s="506" t="s">
        <v>304</v>
      </c>
    </row>
    <row r="66" spans="15:16" x14ac:dyDescent="0.25">
      <c r="O66" s="505">
        <v>25</v>
      </c>
      <c r="P66" s="506" t="s">
        <v>305</v>
      </c>
    </row>
    <row r="67" spans="15:16" x14ac:dyDescent="0.25">
      <c r="O67" s="505">
        <v>26</v>
      </c>
      <c r="P67" s="506" t="s">
        <v>305</v>
      </c>
    </row>
    <row r="68" spans="15:16" x14ac:dyDescent="0.25">
      <c r="O68" s="505">
        <v>27</v>
      </c>
      <c r="P68" s="506" t="s">
        <v>305</v>
      </c>
    </row>
    <row r="69" spans="15:16" x14ac:dyDescent="0.25">
      <c r="O69" s="505">
        <v>28</v>
      </c>
      <c r="P69" s="506" t="s">
        <v>305</v>
      </c>
    </row>
    <row r="70" spans="15:16" x14ac:dyDescent="0.25">
      <c r="O70" s="505">
        <v>29</v>
      </c>
      <c r="P70" s="506" t="s">
        <v>305</v>
      </c>
    </row>
    <row r="71" spans="15:16" x14ac:dyDescent="0.25">
      <c r="O71" s="505">
        <v>30</v>
      </c>
      <c r="P71" s="506" t="s">
        <v>306</v>
      </c>
    </row>
    <row r="72" spans="15:16" x14ac:dyDescent="0.25">
      <c r="O72" s="505">
        <v>31</v>
      </c>
      <c r="P72" s="506" t="s">
        <v>306</v>
      </c>
    </row>
    <row r="73" spans="15:16" x14ac:dyDescent="0.25">
      <c r="O73" s="505">
        <v>32</v>
      </c>
      <c r="P73" s="506" t="s">
        <v>306</v>
      </c>
    </row>
    <row r="74" spans="15:16" x14ac:dyDescent="0.25">
      <c r="O74" s="505">
        <v>33</v>
      </c>
      <c r="P74" s="506" t="s">
        <v>306</v>
      </c>
    </row>
    <row r="75" spans="15:16" x14ac:dyDescent="0.25">
      <c r="O75" s="505">
        <v>34</v>
      </c>
      <c r="P75" s="506" t="s">
        <v>306</v>
      </c>
    </row>
    <row r="76" spans="15:16" x14ac:dyDescent="0.25">
      <c r="O76" s="505">
        <v>35</v>
      </c>
      <c r="P76" s="506" t="s">
        <v>307</v>
      </c>
    </row>
    <row r="77" spans="15:16" x14ac:dyDescent="0.25">
      <c r="O77" s="505">
        <v>36</v>
      </c>
      <c r="P77" s="506" t="s">
        <v>307</v>
      </c>
    </row>
    <row r="78" spans="15:16" x14ac:dyDescent="0.25">
      <c r="O78" s="505">
        <v>37</v>
      </c>
      <c r="P78" s="506" t="s">
        <v>307</v>
      </c>
    </row>
    <row r="79" spans="15:16" x14ac:dyDescent="0.25">
      <c r="O79" s="505">
        <v>38</v>
      </c>
      <c r="P79" s="506" t="s">
        <v>307</v>
      </c>
    </row>
    <row r="80" spans="15:16" x14ac:dyDescent="0.25">
      <c r="O80" s="505">
        <v>39</v>
      </c>
      <c r="P80" s="506" t="s">
        <v>307</v>
      </c>
    </row>
    <row r="81" spans="15:16" x14ac:dyDescent="0.25">
      <c r="O81" s="505">
        <v>40</v>
      </c>
      <c r="P81" s="506" t="s">
        <v>308</v>
      </c>
    </row>
    <row r="82" spans="15:16" x14ac:dyDescent="0.25">
      <c r="O82" s="505">
        <v>41</v>
      </c>
      <c r="P82" s="506" t="s">
        <v>308</v>
      </c>
    </row>
    <row r="83" spans="15:16" x14ac:dyDescent="0.25">
      <c r="O83" s="505">
        <v>42</v>
      </c>
      <c r="P83" s="506" t="s">
        <v>308</v>
      </c>
    </row>
    <row r="84" spans="15:16" x14ac:dyDescent="0.25">
      <c r="O84" s="505">
        <v>43</v>
      </c>
      <c r="P84" s="506" t="s">
        <v>308</v>
      </c>
    </row>
    <row r="85" spans="15:16" x14ac:dyDescent="0.25">
      <c r="O85" s="505">
        <v>44</v>
      </c>
      <c r="P85" s="506" t="s">
        <v>308</v>
      </c>
    </row>
    <row r="86" spans="15:16" x14ac:dyDescent="0.25">
      <c r="O86" s="505">
        <v>45</v>
      </c>
      <c r="P86" s="506" t="s">
        <v>298</v>
      </c>
    </row>
    <row r="87" spans="15:16" x14ac:dyDescent="0.25">
      <c r="O87" s="505">
        <v>46</v>
      </c>
      <c r="P87" s="506" t="s">
        <v>298</v>
      </c>
    </row>
    <row r="88" spans="15:16" x14ac:dyDescent="0.25">
      <c r="O88" s="505">
        <v>47</v>
      </c>
      <c r="P88" s="506" t="s">
        <v>298</v>
      </c>
    </row>
    <row r="89" spans="15:16" x14ac:dyDescent="0.25">
      <c r="O89" s="505">
        <v>48</v>
      </c>
      <c r="P89" s="506" t="s">
        <v>298</v>
      </c>
    </row>
    <row r="90" spans="15:16" x14ac:dyDescent="0.25">
      <c r="O90" s="505">
        <v>49</v>
      </c>
      <c r="P90" s="506" t="s">
        <v>298</v>
      </c>
    </row>
    <row r="91" spans="15:16" x14ac:dyDescent="0.25">
      <c r="O91" s="505">
        <v>50</v>
      </c>
      <c r="P91" s="506" t="s">
        <v>309</v>
      </c>
    </row>
    <row r="92" spans="15:16" x14ac:dyDescent="0.25">
      <c r="O92" s="505">
        <v>51</v>
      </c>
      <c r="P92" s="506" t="s">
        <v>309</v>
      </c>
    </row>
    <row r="93" spans="15:16" x14ac:dyDescent="0.25">
      <c r="O93" s="505">
        <v>52</v>
      </c>
      <c r="P93" s="506" t="s">
        <v>309</v>
      </c>
    </row>
    <row r="94" spans="15:16" x14ac:dyDescent="0.25">
      <c r="O94" s="505">
        <v>53</v>
      </c>
      <c r="P94" s="506" t="s">
        <v>309</v>
      </c>
    </row>
    <row r="95" spans="15:16" x14ac:dyDescent="0.25">
      <c r="O95" s="505">
        <v>54</v>
      </c>
      <c r="P95" s="506" t="s">
        <v>309</v>
      </c>
    </row>
    <row r="96" spans="15:16" x14ac:dyDescent="0.25">
      <c r="O96" s="505">
        <v>55</v>
      </c>
      <c r="P96" s="506" t="s">
        <v>310</v>
      </c>
    </row>
    <row r="97" spans="15:16" x14ac:dyDescent="0.25">
      <c r="O97" s="505">
        <v>56</v>
      </c>
      <c r="P97" s="506" t="s">
        <v>310</v>
      </c>
    </row>
    <row r="98" spans="15:16" x14ac:dyDescent="0.25">
      <c r="O98" s="505">
        <v>57</v>
      </c>
      <c r="P98" s="506" t="s">
        <v>310</v>
      </c>
    </row>
    <row r="99" spans="15:16" x14ac:dyDescent="0.25">
      <c r="O99" s="505">
        <v>58</v>
      </c>
      <c r="P99" s="506" t="s">
        <v>310</v>
      </c>
    </row>
    <row r="100" spans="15:16" x14ac:dyDescent="0.25">
      <c r="O100" s="505">
        <v>59</v>
      </c>
      <c r="P100" s="506" t="s">
        <v>310</v>
      </c>
    </row>
    <row r="101" spans="15:16" x14ac:dyDescent="0.25">
      <c r="O101" s="505">
        <v>60</v>
      </c>
      <c r="P101" s="506" t="s">
        <v>311</v>
      </c>
    </row>
    <row r="102" spans="15:16" x14ac:dyDescent="0.25">
      <c r="O102" s="505">
        <v>61</v>
      </c>
      <c r="P102" s="506" t="s">
        <v>311</v>
      </c>
    </row>
    <row r="103" spans="15:16" x14ac:dyDescent="0.25">
      <c r="O103" s="505">
        <v>62</v>
      </c>
      <c r="P103" s="506" t="s">
        <v>311</v>
      </c>
    </row>
    <row r="104" spans="15:16" x14ac:dyDescent="0.25">
      <c r="O104" s="505">
        <v>63</v>
      </c>
      <c r="P104" s="506" t="s">
        <v>311</v>
      </c>
    </row>
    <row r="105" spans="15:16" x14ac:dyDescent="0.25">
      <c r="O105" s="505">
        <v>64</v>
      </c>
      <c r="P105" s="506" t="s">
        <v>311</v>
      </c>
    </row>
    <row r="106" spans="15:16" x14ac:dyDescent="0.25">
      <c r="O106" s="505">
        <v>65</v>
      </c>
      <c r="P106" s="506" t="s">
        <v>312</v>
      </c>
    </row>
    <row r="107" spans="15:16" x14ac:dyDescent="0.25">
      <c r="O107" s="505">
        <v>66</v>
      </c>
      <c r="P107" s="506" t="s">
        <v>312</v>
      </c>
    </row>
    <row r="108" spans="15:16" x14ac:dyDescent="0.25">
      <c r="O108" s="505">
        <v>67</v>
      </c>
      <c r="P108" s="506" t="s">
        <v>312</v>
      </c>
    </row>
    <row r="109" spans="15:16" x14ac:dyDescent="0.25">
      <c r="O109" s="505">
        <v>68</v>
      </c>
      <c r="P109" s="506" t="s">
        <v>312</v>
      </c>
    </row>
    <row r="110" spans="15:16" ht="15.75" thickBot="1" x14ac:dyDescent="0.3">
      <c r="O110" s="507">
        <v>69</v>
      </c>
      <c r="P110" s="508" t="s">
        <v>312</v>
      </c>
    </row>
    <row r="111" spans="15:16" ht="15.75" thickTop="1" x14ac:dyDescent="0.25"/>
  </sheetData>
  <sortState xmlns:xlrd2="http://schemas.microsoft.com/office/spreadsheetml/2017/richdata2" ref="B32:C35">
    <sortCondition ref="B31"/>
  </sortState>
  <mergeCells count="2">
    <mergeCell ref="Q36:R36"/>
    <mergeCell ref="S36:T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
  <sheetViews>
    <sheetView topLeftCell="A10" zoomScale="85" zoomScaleNormal="85" workbookViewId="0">
      <selection activeCell="P18" sqref="P18:P20"/>
    </sheetView>
  </sheetViews>
  <sheetFormatPr baseColWidth="10" defaultRowHeight="15" x14ac:dyDescent="0.25"/>
  <sheetData>
    <row r="1" spans="1:1" x14ac:dyDescent="0.25">
      <c r="A1" s="619" t="s">
        <v>382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621B-AB7D-4A31-B725-ED4248DC3954}">
  <sheetPr>
    <tabColor rgb="FFFFFF00"/>
  </sheetPr>
  <dimension ref="A1:S25"/>
  <sheetViews>
    <sheetView workbookViewId="0">
      <selection activeCell="P18" sqref="P18:P20"/>
    </sheetView>
  </sheetViews>
  <sheetFormatPr baseColWidth="10" defaultColWidth="11.42578125" defaultRowHeight="15" x14ac:dyDescent="0.25"/>
  <cols>
    <col min="1" max="1" width="11.42578125" style="429"/>
    <col min="2" max="2" width="19.85546875" style="429" customWidth="1"/>
    <col min="3" max="16" width="11.42578125" style="429"/>
    <col min="17" max="17" width="13.5703125" style="429" customWidth="1"/>
    <col min="18" max="18" width="19" style="429" customWidth="1"/>
    <col min="19" max="16384" width="11.42578125" style="429"/>
  </cols>
  <sheetData>
    <row r="1" spans="1:19" ht="21" x14ac:dyDescent="0.35">
      <c r="A1" s="651" t="s">
        <v>382</v>
      </c>
    </row>
    <row r="3" spans="1:19" ht="15.75" thickBot="1" x14ac:dyDescent="0.3"/>
    <row r="4" spans="1:19" ht="15.75" thickTop="1" x14ac:dyDescent="0.25">
      <c r="B4" s="795" t="s">
        <v>375</v>
      </c>
      <c r="C4" s="796"/>
      <c r="D4" s="796"/>
      <c r="E4" s="796"/>
      <c r="F4" s="796"/>
      <c r="G4" s="796"/>
      <c r="H4" s="796"/>
      <c r="I4" s="796"/>
      <c r="J4" s="796"/>
      <c r="K4" s="796"/>
      <c r="L4" s="796"/>
      <c r="M4" s="796"/>
      <c r="N4" s="796"/>
      <c r="O4" s="796"/>
      <c r="P4" s="796"/>
      <c r="Q4" s="797"/>
    </row>
    <row r="5" spans="1:19" x14ac:dyDescent="0.25">
      <c r="B5" s="798"/>
      <c r="C5" s="799"/>
      <c r="D5" s="799"/>
      <c r="E5" s="799"/>
      <c r="F5" s="799"/>
      <c r="G5" s="799"/>
      <c r="H5" s="799"/>
      <c r="I5" s="799"/>
      <c r="J5" s="799"/>
      <c r="K5" s="799"/>
      <c r="L5" s="799"/>
      <c r="M5" s="799"/>
      <c r="N5" s="799"/>
      <c r="O5" s="799"/>
      <c r="P5" s="799"/>
      <c r="Q5" s="800"/>
    </row>
    <row r="6" spans="1:19" ht="16.5" customHeight="1" thickBot="1" x14ac:dyDescent="0.3">
      <c r="B6" s="801"/>
      <c r="C6" s="802"/>
      <c r="D6" s="802"/>
      <c r="E6" s="802"/>
      <c r="F6" s="802"/>
      <c r="G6" s="802"/>
      <c r="H6" s="802"/>
      <c r="I6" s="802"/>
      <c r="J6" s="802"/>
      <c r="K6" s="802"/>
      <c r="L6" s="802"/>
      <c r="M6" s="802"/>
      <c r="N6" s="802"/>
      <c r="O6" s="802"/>
      <c r="P6" s="802"/>
      <c r="Q6" s="803"/>
    </row>
    <row r="7" spans="1:19" ht="17.25" thickTop="1" thickBot="1" x14ac:dyDescent="0.3">
      <c r="B7" s="652" t="s">
        <v>366</v>
      </c>
      <c r="C7" s="653">
        <v>2008</v>
      </c>
      <c r="D7" s="653">
        <v>2009</v>
      </c>
      <c r="E7" s="653">
        <v>2010</v>
      </c>
      <c r="F7" s="653">
        <v>2011</v>
      </c>
      <c r="G7" s="653">
        <v>2012</v>
      </c>
      <c r="H7" s="653">
        <v>2013</v>
      </c>
      <c r="I7" s="653">
        <v>2014</v>
      </c>
      <c r="J7" s="653">
        <v>2015</v>
      </c>
      <c r="K7" s="653">
        <v>2016</v>
      </c>
      <c r="L7" s="653">
        <v>2017</v>
      </c>
      <c r="M7" s="653">
        <v>2018</v>
      </c>
      <c r="N7" s="653">
        <v>2019</v>
      </c>
      <c r="O7" s="654">
        <v>2020</v>
      </c>
      <c r="P7" s="654">
        <v>2021</v>
      </c>
      <c r="Q7" s="654">
        <v>2022</v>
      </c>
    </row>
    <row r="8" spans="1:19" ht="15.75" thickTop="1" x14ac:dyDescent="0.25">
      <c r="B8" s="804" t="s">
        <v>367</v>
      </c>
      <c r="C8" s="806">
        <v>0.03</v>
      </c>
      <c r="D8" s="809">
        <v>0.02</v>
      </c>
      <c r="E8" s="809">
        <v>4.5999999999999999E-2</v>
      </c>
      <c r="F8" s="809">
        <v>2.9000000000000001E-2</v>
      </c>
      <c r="G8" s="809">
        <v>0.05</v>
      </c>
      <c r="H8" s="809">
        <v>5.5E-2</v>
      </c>
      <c r="I8" s="809">
        <v>8.7499999999999994E-2</v>
      </c>
      <c r="J8" s="811">
        <v>0</v>
      </c>
      <c r="K8" s="811">
        <v>0</v>
      </c>
      <c r="L8" s="655" t="s">
        <v>388</v>
      </c>
      <c r="M8" s="811">
        <v>0</v>
      </c>
      <c r="N8" s="655" t="s">
        <v>389</v>
      </c>
      <c r="O8" s="656" t="s">
        <v>390</v>
      </c>
      <c r="P8" s="657" t="s">
        <v>391</v>
      </c>
      <c r="Q8" s="658" t="s">
        <v>392</v>
      </c>
      <c r="R8" s="780" t="s">
        <v>393</v>
      </c>
      <c r="S8" s="429" t="s">
        <v>394</v>
      </c>
    </row>
    <row r="9" spans="1:19" x14ac:dyDescent="0.25">
      <c r="B9" s="805"/>
      <c r="C9" s="807"/>
      <c r="D9" s="810"/>
      <c r="E9" s="810"/>
      <c r="F9" s="810"/>
      <c r="G9" s="810"/>
      <c r="H9" s="810"/>
      <c r="I9" s="810"/>
      <c r="J9" s="773"/>
      <c r="K9" s="773"/>
      <c r="L9" s="659" t="s">
        <v>395</v>
      </c>
      <c r="M9" s="773"/>
      <c r="N9" s="659" t="s">
        <v>396</v>
      </c>
      <c r="O9" s="660" t="s">
        <v>397</v>
      </c>
      <c r="P9" s="661" t="s">
        <v>398</v>
      </c>
      <c r="Q9" s="662" t="s">
        <v>399</v>
      </c>
      <c r="R9" s="781"/>
    </row>
    <row r="10" spans="1:19" ht="15.75" thickBot="1" x14ac:dyDescent="0.3">
      <c r="B10" s="784"/>
      <c r="C10" s="808"/>
      <c r="D10" s="788"/>
      <c r="E10" s="788"/>
      <c r="F10" s="788"/>
      <c r="G10" s="788"/>
      <c r="H10" s="788"/>
      <c r="I10" s="788"/>
      <c r="J10" s="766"/>
      <c r="K10" s="766"/>
      <c r="L10" s="663" t="s">
        <v>400</v>
      </c>
      <c r="M10" s="766"/>
      <c r="N10" s="663" t="s">
        <v>401</v>
      </c>
      <c r="O10" s="664" t="s">
        <v>402</v>
      </c>
      <c r="P10" s="665" t="s">
        <v>403</v>
      </c>
      <c r="Q10" s="666" t="s">
        <v>404</v>
      </c>
      <c r="R10" s="782"/>
    </row>
    <row r="11" spans="1:19" ht="15.75" thickTop="1" x14ac:dyDescent="0.25">
      <c r="B11" s="783" t="s">
        <v>368</v>
      </c>
      <c r="C11" s="785">
        <v>-4.7E-2</v>
      </c>
      <c r="D11" s="787">
        <v>0.125</v>
      </c>
      <c r="E11" s="765">
        <v>0</v>
      </c>
      <c r="F11" s="787">
        <v>0.04</v>
      </c>
      <c r="G11" s="789">
        <v>-0.05</v>
      </c>
      <c r="H11" s="765">
        <v>0.06</v>
      </c>
      <c r="I11" s="765">
        <v>0.25</v>
      </c>
      <c r="J11" s="789">
        <v>-0.08</v>
      </c>
      <c r="K11" s="765">
        <v>0</v>
      </c>
      <c r="L11" s="774">
        <v>-0.05</v>
      </c>
      <c r="M11" s="765">
        <v>0</v>
      </c>
      <c r="N11" s="765">
        <v>0</v>
      </c>
      <c r="O11" s="791">
        <v>0</v>
      </c>
      <c r="P11" s="791">
        <v>0</v>
      </c>
      <c r="Q11" s="793">
        <v>0.05</v>
      </c>
      <c r="R11" s="429" t="s">
        <v>405</v>
      </c>
    </row>
    <row r="12" spans="1:19" ht="17.25" customHeight="1" thickBot="1" x14ac:dyDescent="0.3">
      <c r="B12" s="784"/>
      <c r="C12" s="786"/>
      <c r="D12" s="788"/>
      <c r="E12" s="766"/>
      <c r="F12" s="788"/>
      <c r="G12" s="790"/>
      <c r="H12" s="766"/>
      <c r="I12" s="766"/>
      <c r="J12" s="790"/>
      <c r="K12" s="766"/>
      <c r="L12" s="776"/>
      <c r="M12" s="766"/>
      <c r="N12" s="766"/>
      <c r="O12" s="792"/>
      <c r="P12" s="792"/>
      <c r="Q12" s="794"/>
    </row>
    <row r="13" spans="1:19" ht="31.5" thickTop="1" thickBot="1" x14ac:dyDescent="0.3">
      <c r="B13" s="667" t="s">
        <v>4</v>
      </c>
      <c r="C13" s="668">
        <v>0</v>
      </c>
      <c r="D13" s="668">
        <v>0</v>
      </c>
      <c r="E13" s="669">
        <v>-0.08</v>
      </c>
      <c r="F13" s="668">
        <v>0</v>
      </c>
      <c r="G13" s="668">
        <v>0</v>
      </c>
      <c r="H13" s="765">
        <v>0.02</v>
      </c>
      <c r="I13" s="670">
        <v>6.0999999999999999E-2</v>
      </c>
      <c r="J13" s="669">
        <v>-7.0000000000000007E-2</v>
      </c>
      <c r="K13" s="668">
        <v>0</v>
      </c>
      <c r="L13" s="671">
        <v>-0.2</v>
      </c>
      <c r="M13" s="668">
        <v>0</v>
      </c>
      <c r="N13" s="668">
        <v>0</v>
      </c>
      <c r="O13" s="672">
        <v>-0.15</v>
      </c>
      <c r="P13" s="672">
        <v>-4.2000000000000003E-2</v>
      </c>
      <c r="Q13" s="673">
        <v>-0.05</v>
      </c>
    </row>
    <row r="14" spans="1:19" ht="31.5" thickTop="1" thickBot="1" x14ac:dyDescent="0.3">
      <c r="B14" s="667" t="s">
        <v>61</v>
      </c>
      <c r="C14" s="668">
        <v>0</v>
      </c>
      <c r="D14" s="668">
        <v>0</v>
      </c>
      <c r="E14" s="668">
        <v>0</v>
      </c>
      <c r="F14" s="668">
        <v>0</v>
      </c>
      <c r="G14" s="668">
        <v>0</v>
      </c>
      <c r="H14" s="773"/>
      <c r="I14" s="668">
        <v>0</v>
      </c>
      <c r="J14" s="669">
        <v>-0.1</v>
      </c>
      <c r="K14" s="668">
        <v>0</v>
      </c>
      <c r="L14" s="671">
        <v>-0.19500000000000001</v>
      </c>
      <c r="M14" s="668">
        <v>0</v>
      </c>
      <c r="N14" s="668">
        <v>0</v>
      </c>
      <c r="O14" s="672">
        <v>0</v>
      </c>
      <c r="P14" s="672">
        <v>0</v>
      </c>
      <c r="Q14" s="673">
        <v>-0.05</v>
      </c>
    </row>
    <row r="15" spans="1:19" ht="31.5" thickTop="1" thickBot="1" x14ac:dyDescent="0.3">
      <c r="B15" s="667" t="s">
        <v>369</v>
      </c>
      <c r="C15" s="668">
        <v>0</v>
      </c>
      <c r="D15" s="668">
        <v>0</v>
      </c>
      <c r="E15" s="668">
        <v>0</v>
      </c>
      <c r="F15" s="668">
        <v>0</v>
      </c>
      <c r="G15" s="668">
        <v>0</v>
      </c>
      <c r="H15" s="773"/>
      <c r="I15" s="607"/>
      <c r="J15" s="607"/>
      <c r="K15" s="607"/>
      <c r="L15" s="607"/>
      <c r="M15" s="607"/>
      <c r="N15" s="607"/>
      <c r="O15" s="674"/>
      <c r="P15" s="674"/>
      <c r="Q15" s="674"/>
    </row>
    <row r="16" spans="1:19" ht="31.5" thickTop="1" thickBot="1" x14ac:dyDescent="0.3">
      <c r="B16" s="667" t="s">
        <v>22</v>
      </c>
      <c r="C16" s="668">
        <v>0</v>
      </c>
      <c r="D16" s="668">
        <v>0</v>
      </c>
      <c r="E16" s="668">
        <v>0</v>
      </c>
      <c r="F16" s="668">
        <v>0</v>
      </c>
      <c r="G16" s="668">
        <v>0</v>
      </c>
      <c r="H16" s="773"/>
      <c r="I16" s="668">
        <v>0</v>
      </c>
      <c r="J16" s="668">
        <v>0</v>
      </c>
      <c r="K16" s="668">
        <v>0</v>
      </c>
      <c r="L16" s="671">
        <v>-0.1</v>
      </c>
      <c r="M16" s="668">
        <v>0</v>
      </c>
      <c r="N16" s="668">
        <v>0</v>
      </c>
      <c r="O16" s="672">
        <v>-0.15</v>
      </c>
      <c r="P16" s="672">
        <v>0</v>
      </c>
      <c r="Q16" s="673">
        <v>-0.05</v>
      </c>
    </row>
    <row r="17" spans="2:17" ht="31.5" thickTop="1" thickBot="1" x14ac:dyDescent="0.3">
      <c r="B17" s="667" t="s">
        <v>370</v>
      </c>
      <c r="C17" s="608"/>
      <c r="D17" s="608"/>
      <c r="E17" s="608"/>
      <c r="F17" s="608"/>
      <c r="G17" s="608"/>
      <c r="H17" s="766"/>
      <c r="I17" s="668">
        <v>0</v>
      </c>
      <c r="J17" s="668">
        <v>0</v>
      </c>
      <c r="K17" s="668">
        <v>0</v>
      </c>
      <c r="L17" s="671">
        <v>-0.3</v>
      </c>
      <c r="M17" s="668">
        <v>0</v>
      </c>
      <c r="N17" s="668">
        <v>0</v>
      </c>
      <c r="O17" s="672">
        <v>-0.15</v>
      </c>
      <c r="P17" s="672">
        <v>-0.1</v>
      </c>
      <c r="Q17" s="673">
        <v>-0.05</v>
      </c>
    </row>
    <row r="18" spans="2:17" ht="30.75" thickTop="1" x14ac:dyDescent="0.25">
      <c r="B18" s="675" t="s">
        <v>371</v>
      </c>
      <c r="C18" s="777">
        <v>-0.15</v>
      </c>
      <c r="D18" s="765">
        <v>0</v>
      </c>
      <c r="E18" s="765">
        <v>0</v>
      </c>
      <c r="F18" s="765">
        <v>0.06</v>
      </c>
      <c r="G18" s="765">
        <v>0.19</v>
      </c>
      <c r="H18" s="765">
        <v>0.1</v>
      </c>
      <c r="I18" s="765">
        <v>0</v>
      </c>
      <c r="J18" s="765">
        <v>0</v>
      </c>
      <c r="K18" s="765">
        <v>0</v>
      </c>
      <c r="L18" s="774">
        <v>-0.1</v>
      </c>
      <c r="M18" s="765">
        <v>0</v>
      </c>
      <c r="N18" s="765">
        <v>0</v>
      </c>
      <c r="O18" s="767">
        <v>2.5000000000000001E-2</v>
      </c>
      <c r="P18" s="767">
        <v>-0.03</v>
      </c>
      <c r="Q18" s="770">
        <v>-0.05</v>
      </c>
    </row>
    <row r="19" spans="2:17" x14ac:dyDescent="0.25">
      <c r="B19" s="676" t="s">
        <v>372</v>
      </c>
      <c r="C19" s="778"/>
      <c r="D19" s="773"/>
      <c r="E19" s="773"/>
      <c r="F19" s="773"/>
      <c r="G19" s="773"/>
      <c r="H19" s="773"/>
      <c r="I19" s="773"/>
      <c r="J19" s="773"/>
      <c r="K19" s="773"/>
      <c r="L19" s="775"/>
      <c r="M19" s="773"/>
      <c r="N19" s="773"/>
      <c r="O19" s="768"/>
      <c r="P19" s="768"/>
      <c r="Q19" s="771"/>
    </row>
    <row r="20" spans="2:17" ht="15.75" thickBot="1" x14ac:dyDescent="0.3">
      <c r="B20" s="677" t="s">
        <v>373</v>
      </c>
      <c r="C20" s="779"/>
      <c r="D20" s="766"/>
      <c r="E20" s="766"/>
      <c r="F20" s="766"/>
      <c r="G20" s="766"/>
      <c r="H20" s="766"/>
      <c r="I20" s="766"/>
      <c r="J20" s="766"/>
      <c r="K20" s="766"/>
      <c r="L20" s="776"/>
      <c r="M20" s="766"/>
      <c r="N20" s="766"/>
      <c r="O20" s="769"/>
      <c r="P20" s="769"/>
      <c r="Q20" s="772"/>
    </row>
    <row r="21" spans="2:17" ht="31.5" thickTop="1" thickBot="1" x14ac:dyDescent="0.3">
      <c r="B21" s="667" t="s">
        <v>374</v>
      </c>
      <c r="C21" s="668">
        <v>0</v>
      </c>
      <c r="D21" s="669">
        <v>-0.1</v>
      </c>
      <c r="E21" s="668">
        <v>0</v>
      </c>
      <c r="F21" s="670">
        <v>0.125</v>
      </c>
      <c r="G21" s="668">
        <v>7.0000000000000007E-2</v>
      </c>
      <c r="H21" s="668">
        <v>7.0000000000000007E-2</v>
      </c>
      <c r="I21" s="668">
        <v>0</v>
      </c>
      <c r="J21" s="668">
        <v>0</v>
      </c>
      <c r="K21" s="668">
        <v>0</v>
      </c>
      <c r="L21" s="671">
        <v>-9.9000000000000005E-2</v>
      </c>
      <c r="M21" s="668">
        <v>0</v>
      </c>
      <c r="N21" s="668">
        <v>0</v>
      </c>
      <c r="O21" s="678">
        <v>2.5000000000000001E-2</v>
      </c>
      <c r="P21" s="678">
        <v>-2.5000000000000001E-2</v>
      </c>
      <c r="Q21" s="679">
        <v>-0.1</v>
      </c>
    </row>
    <row r="22" spans="2:17" ht="15.75" thickTop="1" x14ac:dyDescent="0.25"/>
    <row r="23" spans="2:17" x14ac:dyDescent="0.25">
      <c r="B23" s="680" t="s">
        <v>406</v>
      </c>
    </row>
    <row r="25" spans="2:17" x14ac:dyDescent="0.25">
      <c r="B25" s="429" t="s">
        <v>407</v>
      </c>
    </row>
  </sheetData>
  <mergeCells count="45">
    <mergeCell ref="B4:Q6"/>
    <mergeCell ref="B8:B10"/>
    <mergeCell ref="C8:C10"/>
    <mergeCell ref="D8:D10"/>
    <mergeCell ref="E8:E10"/>
    <mergeCell ref="F8:F10"/>
    <mergeCell ref="G8:G10"/>
    <mergeCell ref="H8:H10"/>
    <mergeCell ref="I8:I10"/>
    <mergeCell ref="J8:J10"/>
    <mergeCell ref="K8:K10"/>
    <mergeCell ref="M8:M10"/>
    <mergeCell ref="R8:R10"/>
    <mergeCell ref="B11:B12"/>
    <mergeCell ref="C11:C12"/>
    <mergeCell ref="D11:D12"/>
    <mergeCell ref="E11:E12"/>
    <mergeCell ref="F11:F12"/>
    <mergeCell ref="G11:G12"/>
    <mergeCell ref="H11:H12"/>
    <mergeCell ref="O11:O12"/>
    <mergeCell ref="P11:P12"/>
    <mergeCell ref="Q11:Q12"/>
    <mergeCell ref="I11:I12"/>
    <mergeCell ref="J11:J12"/>
    <mergeCell ref="K11:K12"/>
    <mergeCell ref="L11:L12"/>
    <mergeCell ref="M11:M12"/>
    <mergeCell ref="H13:H17"/>
    <mergeCell ref="C18:C20"/>
    <mergeCell ref="D18:D20"/>
    <mergeCell ref="E18:E20"/>
    <mergeCell ref="F18:F20"/>
    <mergeCell ref="G18:G20"/>
    <mergeCell ref="H18:H20"/>
    <mergeCell ref="N11:N12"/>
    <mergeCell ref="O18:O20"/>
    <mergeCell ref="P18:P20"/>
    <mergeCell ref="Q18:Q20"/>
    <mergeCell ref="I18:I20"/>
    <mergeCell ref="J18:J20"/>
    <mergeCell ref="K18:K20"/>
    <mergeCell ref="L18:L20"/>
    <mergeCell ref="M18:M20"/>
    <mergeCell ref="N18:N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Calculateur</vt:lpstr>
      <vt:lpstr>Taux</vt:lpstr>
      <vt:lpstr>Nouveau taux</vt:lpstr>
      <vt:lpstr>Calculator</vt:lpstr>
      <vt:lpstr>Taux anglais</vt:lpstr>
      <vt:lpstr>PDF de La Capitale</vt:lpstr>
      <vt:lpstr>Historique </vt:lpstr>
      <vt:lpstr>Courte_LaSalle</vt:lpstr>
      <vt:lpstr>Courte_Laval</vt:lpstr>
      <vt:lpstr>Courte_Les_autres</vt:lpstr>
      <vt:lpstr>Courte_Trinité</vt:lpstr>
      <vt:lpstr>Taux_courte</vt:lpstr>
      <vt:lpstr>Taux_courte_anglais</vt:lpstr>
      <vt:lpstr>Calculateur!Zone_d_impression</vt:lpstr>
    </vt:vector>
  </TitlesOfParts>
  <Company>CSN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Sabourin</dc:creator>
  <cp:lastModifiedBy>Daniel Légaré</cp:lastModifiedBy>
  <cp:lastPrinted>2014-11-03T22:35:13Z</cp:lastPrinted>
  <dcterms:created xsi:type="dcterms:W3CDTF">2012-08-16T15:50:10Z</dcterms:created>
  <dcterms:modified xsi:type="dcterms:W3CDTF">2022-01-06T16:05:38Z</dcterms:modified>
</cp:coreProperties>
</file>