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308"/>
  <workbookPr/>
  <mc:AlternateContent xmlns:mc="http://schemas.openxmlformats.org/markup-compatibility/2006">
    <mc:Choice Requires="x15">
      <x15ac:absPath xmlns:x15ac="http://schemas.microsoft.com/office/spreadsheetml/2010/11/ac" url="/Users/robem1/Downloads/"/>
    </mc:Choice>
  </mc:AlternateContent>
  <xr:revisionPtr revIDLastSave="0" documentId="8_{C85D1F98-5EE0-0F45-A96E-16CCBFEAA014}" xr6:coauthVersionLast="47" xr6:coauthVersionMax="47" xr10:uidLastSave="{00000000-0000-0000-0000-000000000000}"/>
  <bookViews>
    <workbookView xWindow="0" yWindow="760" windowWidth="29040" windowHeight="15720" tabRatio="947" activeTab="1" xr2:uid="{00000000-000D-0000-FFFF-FFFF00000000}"/>
  </bookViews>
  <sheets>
    <sheet name="Calcul rapide de CI sans CO" sheetId="34" r:id="rId1"/>
    <sheet name="Calcul rapide de CI détaillé " sheetId="35" r:id="rId2"/>
    <sheet name="Calculateur incluant CO" sheetId="31" r:id="rId3"/>
  </sheets>
  <calcPr calcId="191028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8" i="34" l="1"/>
  <c r="O13" i="35"/>
  <c r="Q18" i="35"/>
  <c r="R18" i="35" s="1"/>
  <c r="Q17" i="35"/>
  <c r="R17" i="35" s="1"/>
  <c r="Q13" i="35"/>
  <c r="H38" i="35"/>
  <c r="H37" i="35"/>
  <c r="H36" i="35"/>
  <c r="H35" i="35"/>
  <c r="H34" i="35"/>
  <c r="H33" i="35"/>
  <c r="H32" i="35"/>
  <c r="K27" i="35"/>
  <c r="G17" i="35" s="1"/>
  <c r="D22" i="35"/>
  <c r="D21" i="35"/>
  <c r="D20" i="35"/>
  <c r="D19" i="35"/>
  <c r="D18" i="35"/>
  <c r="D17" i="35"/>
  <c r="D16" i="35"/>
  <c r="P13" i="35"/>
  <c r="R13" i="35" s="1"/>
  <c r="I10" i="35"/>
  <c r="R28" i="35" s="1"/>
  <c r="I8" i="34"/>
  <c r="Q12" i="34" s="1"/>
  <c r="N10" i="34"/>
  <c r="N12" i="34" s="1"/>
  <c r="O12" i="34"/>
  <c r="D15" i="34"/>
  <c r="D16" i="34"/>
  <c r="D17" i="34"/>
  <c r="D18" i="34"/>
  <c r="D19" i="34"/>
  <c r="D20" i="34"/>
  <c r="D21" i="34"/>
  <c r="L25" i="34"/>
  <c r="G16" i="34" s="1"/>
  <c r="H30" i="34"/>
  <c r="H31" i="34"/>
  <c r="H32" i="34"/>
  <c r="H33" i="34"/>
  <c r="G34" i="34"/>
  <c r="H34" i="34"/>
  <c r="G35" i="34"/>
  <c r="H35" i="34"/>
  <c r="G36" i="34"/>
  <c r="H36" i="34"/>
  <c r="H4" i="31"/>
  <c r="H3" i="31"/>
  <c r="C5" i="31"/>
  <c r="D12" i="31" s="1"/>
  <c r="D5" i="31"/>
  <c r="Q5" i="31" s="1"/>
  <c r="C9" i="31" s="1"/>
  <c r="B13" i="31" s="1"/>
  <c r="E5" i="31"/>
  <c r="F5" i="31"/>
  <c r="G5" i="31"/>
  <c r="B5" i="31"/>
  <c r="R5" i="31" s="1"/>
  <c r="S3" i="31" s="1"/>
  <c r="C15" i="31"/>
  <c r="C13" i="31"/>
  <c r="C12" i="31"/>
  <c r="C14" i="31"/>
  <c r="Q4" i="31"/>
  <c r="Q3" i="31"/>
  <c r="R29" i="35" l="1"/>
  <c r="R30" i="35" s="1"/>
  <c r="P28" i="35"/>
  <c r="P29" i="35"/>
  <c r="R19" i="35"/>
  <c r="D23" i="35"/>
  <c r="F10" i="35" s="1"/>
  <c r="K30" i="35"/>
  <c r="G18" i="35" s="1"/>
  <c r="L30" i="34"/>
  <c r="G17" i="34" s="1"/>
  <c r="D22" i="34"/>
  <c r="P12" i="34" s="1"/>
  <c r="J8" i="34" s="1"/>
  <c r="H5" i="31"/>
  <c r="U5" i="31" s="1"/>
  <c r="E12" i="31"/>
  <c r="D13" i="31"/>
  <c r="E13" i="31" s="1"/>
  <c r="F13" i="31" s="1"/>
  <c r="D14" i="31"/>
  <c r="E14" i="31" s="1"/>
  <c r="D15" i="31"/>
  <c r="E15" i="31" s="1"/>
  <c r="S5" i="31"/>
  <c r="R4" i="31"/>
  <c r="S4" i="31"/>
  <c r="R3" i="31"/>
  <c r="Q23" i="35" l="1"/>
  <c r="R23" i="35" s="1"/>
  <c r="Q24" i="35"/>
  <c r="R24" i="35" s="1"/>
  <c r="G2" i="34"/>
  <c r="G15" i="34"/>
  <c r="G14" i="34" s="1"/>
  <c r="U3" i="31"/>
  <c r="U4" i="31"/>
  <c r="E9" i="31"/>
  <c r="B15" i="31" s="1"/>
  <c r="F15" i="31" s="1"/>
  <c r="T5" i="31"/>
  <c r="T4" i="31" s="1"/>
  <c r="B9" i="31"/>
  <c r="B12" i="31" s="1"/>
  <c r="F12" i="31" s="1"/>
  <c r="R25" i="35" l="1"/>
  <c r="J10" i="35" s="1"/>
  <c r="G16" i="35" s="1"/>
  <c r="G15" i="35" s="1"/>
  <c r="T3" i="31"/>
  <c r="D9" i="31"/>
  <c r="G2" i="35" l="1"/>
  <c r="F9" i="31"/>
  <c r="I11" i="31" s="1"/>
  <c r="B14" i="31"/>
  <c r="F14" i="31" s="1"/>
  <c r="F16" i="31" s="1"/>
  <c r="F17" i="31" s="1"/>
  <c r="I12" i="31" s="1"/>
  <c r="I13" i="3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SPECA PORTABLE</author>
  </authors>
  <commentList>
    <comment ref="C25" authorId="0" shapeId="0" xr:uid="{00000000-0006-0000-0100-000001000000}">
      <text>
        <r>
          <rPr>
            <sz val="9"/>
            <color indexed="81"/>
            <rFont val="Tahoma"/>
            <family val="2"/>
          </rPr>
          <t>Entrez ici la somme des pourcentages de libération de l'enseignant.</t>
        </r>
      </text>
    </comment>
    <comment ref="E29" authorId="0" shapeId="0" xr:uid="{00000000-0006-0000-0100-000002000000}">
      <text>
        <r>
          <rPr>
            <sz val="9"/>
            <color indexed="81"/>
            <rFont val="Tahoma"/>
            <family val="2"/>
          </rPr>
          <t>Propre au stage. Base sur laquelle sont générés les ETC pour le stage.</t>
        </r>
      </text>
    </comment>
    <comment ref="F29" authorId="0" shapeId="0" xr:uid="{00000000-0006-0000-0100-000003000000}">
      <text>
        <r>
          <rPr>
            <sz val="9"/>
            <color indexed="81"/>
            <rFont val="Tahoma"/>
            <family val="2"/>
          </rPr>
          <t>Entrez le nombre d'étudiants supervisés par l'enseignant</t>
        </r>
      </text>
    </comment>
    <comment ref="G29" authorId="0" shapeId="0" xr:uid="{00000000-0006-0000-0100-000004000000}">
      <text>
        <r>
          <rPr>
            <sz val="9"/>
            <color indexed="81"/>
            <rFont val="Tahoma"/>
            <family val="2"/>
          </rPr>
          <t>Entrez la portion du stage assumée par l'enseignant. Si l'enseignant assume la totalité du stage, entrer 100.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Josée Déziel</author>
    <author>SPECA PORTABLE</author>
  </authors>
  <commentList>
    <comment ref="B9" authorId="0" shapeId="0" xr:uid="{DAB83D33-EE03-4574-A955-701DA1224C61}">
      <text>
        <r>
          <rPr>
            <sz val="9"/>
            <color indexed="81"/>
            <rFont val="Tahoma"/>
            <family val="2"/>
          </rPr>
          <t xml:space="preserve">Nombre de cours différents donnés par l'enseignant.e
</t>
        </r>
      </text>
    </comment>
    <comment ref="F9" authorId="0" shapeId="0" xr:uid="{95F681F2-9DF6-4979-BA55-8A0C9295A0A3}">
      <text>
        <r>
          <rPr>
            <sz val="9"/>
            <color indexed="81"/>
            <rFont val="Tahoma"/>
            <family val="2"/>
          </rPr>
          <t xml:space="preserve">Calculer dans le tableau plus bas. 
</t>
        </r>
      </text>
    </comment>
    <comment ref="C27" authorId="1" shapeId="0" xr:uid="{8BB8708F-C6EE-42C7-90E0-BD97896F77EC}">
      <text>
        <r>
          <rPr>
            <sz val="9"/>
            <color indexed="81"/>
            <rFont val="Tahoma"/>
            <family val="2"/>
          </rPr>
          <t>Entrez ici la somme des pourcentages de libération de l'enseignant.</t>
        </r>
      </text>
    </comment>
    <comment ref="E31" authorId="1" shapeId="0" xr:uid="{B5A35E64-0DBC-4496-A384-FBA64A26405E}">
      <text>
        <r>
          <rPr>
            <sz val="9"/>
            <color indexed="81"/>
            <rFont val="Tahoma"/>
            <family val="2"/>
          </rPr>
          <t>Propre au stage. Base sur laquelle sont générés les ETC pour le stage.</t>
        </r>
      </text>
    </comment>
    <comment ref="F31" authorId="1" shapeId="0" xr:uid="{7A5FEF38-BEC2-4737-839A-78B753CC1A03}">
      <text>
        <r>
          <rPr>
            <sz val="9"/>
            <color indexed="81"/>
            <rFont val="Tahoma"/>
            <family val="2"/>
          </rPr>
          <t>Entrez le nombre d'étudiants supervisés par l'enseignant</t>
        </r>
      </text>
    </comment>
    <comment ref="G31" authorId="1" shapeId="0" xr:uid="{163BDD20-D695-4FDB-8CE6-D16263ABBC1F}">
      <text>
        <r>
          <rPr>
            <sz val="9"/>
            <color indexed="81"/>
            <rFont val="Tahoma"/>
            <family val="2"/>
          </rPr>
          <t>Entrez la portion du stage assumée par l'enseignant. Si l'enseignant assume la totalité du stage, entrer 100.</t>
        </r>
      </text>
    </comment>
  </commentList>
</comments>
</file>

<file path=xl/sharedStrings.xml><?xml version="1.0" encoding="utf-8"?>
<sst xmlns="http://schemas.openxmlformats.org/spreadsheetml/2006/main" count="156" uniqueCount="87">
  <si>
    <t>Détail de la charge</t>
  </si>
  <si>
    <t>Détail du calcul de CI</t>
  </si>
  <si>
    <t>Mode</t>
  </si>
  <si>
    <t>Nombre de préparations</t>
  </si>
  <si>
    <t>Nombre d'heures de prép différentes</t>
  </si>
  <si>
    <t>Nombre d'heures de cours (HC)</t>
  </si>
  <si>
    <t>Nombre de PES</t>
  </si>
  <si>
    <t>NES 30 h</t>
  </si>
  <si>
    <t>NES 45h et +</t>
  </si>
  <si>
    <t>Nombre d'étudiants pour calcul du NES</t>
  </si>
  <si>
    <t>CI générée par le paramètre HC</t>
  </si>
  <si>
    <t>FACT pour HP</t>
  </si>
  <si>
    <t>CI générée par le paramètre HP</t>
  </si>
  <si>
    <t>CI générée par le paramètre PES</t>
  </si>
  <si>
    <t>CI générée par le paramètre NES</t>
  </si>
  <si>
    <t>Comodal</t>
  </si>
  <si>
    <t>autre</t>
  </si>
  <si>
    <t>Autre</t>
  </si>
  <si>
    <t>Total</t>
  </si>
  <si>
    <t>CI générée avant bonification pour comodal</t>
  </si>
  <si>
    <t>Paramètre</t>
  </si>
  <si>
    <t>HP</t>
  </si>
  <si>
    <t>HC</t>
  </si>
  <si>
    <t>PES</t>
  </si>
  <si>
    <t>NES</t>
  </si>
  <si>
    <t>CI générée avant bonification</t>
  </si>
  <si>
    <t>CI générée par le paramètre</t>
  </si>
  <si>
    <t>Paramètre en comodal</t>
  </si>
  <si>
    <t>Paramètre de la charge</t>
  </si>
  <si>
    <t>Proportion</t>
  </si>
  <si>
    <t>CI du paramètre en comodal</t>
  </si>
  <si>
    <t>CI avant bonification pour comodal</t>
  </si>
  <si>
    <t>CO</t>
  </si>
  <si>
    <r>
      <t>Ci</t>
    </r>
    <r>
      <rPr>
        <b/>
        <vertAlign val="subscript"/>
        <sz val="14"/>
        <color theme="1"/>
        <rFont val="Calibri"/>
        <family val="2"/>
        <scheme val="minor"/>
      </rPr>
      <t>p</t>
    </r>
  </si>
  <si>
    <t>Total = CI générée par les cours en comodal</t>
  </si>
  <si>
    <t>CO (20% du total)</t>
  </si>
  <si>
    <t xml:space="preserve"> </t>
  </si>
  <si>
    <r>
      <t>CI</t>
    </r>
    <r>
      <rPr>
        <vertAlign val="subscript"/>
        <sz val="11"/>
        <rFont val="Calibri"/>
        <family val="2"/>
        <scheme val="minor"/>
      </rPr>
      <t>S</t>
    </r>
  </si>
  <si>
    <t>CI par stage</t>
  </si>
  <si>
    <t>Portion du stage (%)</t>
  </si>
  <si>
    <t>Nombre d'étudiants supervisés</t>
  </si>
  <si>
    <r>
      <t>NE</t>
    </r>
    <r>
      <rPr>
        <b/>
        <vertAlign val="subscript"/>
        <sz val="11"/>
        <color theme="1"/>
        <rFont val="Calibri"/>
        <family val="2"/>
        <scheme val="minor"/>
      </rPr>
      <t xml:space="preserve">JK </t>
    </r>
    <r>
      <rPr>
        <b/>
        <sz val="11"/>
        <color theme="1"/>
        <rFont val="Calibri"/>
        <family val="2"/>
        <scheme val="minor"/>
      </rPr>
      <t>du stage</t>
    </r>
  </si>
  <si>
    <t>Nom du cours/stage</t>
  </si>
  <si>
    <t>Numéro du cours/stage</t>
  </si>
  <si>
    <r>
      <t>Supervision de stages avec NE</t>
    </r>
    <r>
      <rPr>
        <b/>
        <vertAlign val="subscript"/>
        <sz val="12"/>
        <color theme="1"/>
        <rFont val="Calibri"/>
        <family val="2"/>
        <scheme val="minor"/>
      </rPr>
      <t>JK</t>
    </r>
  </si>
  <si>
    <r>
      <t>CI</t>
    </r>
    <r>
      <rPr>
        <vertAlign val="subscript"/>
        <sz val="11"/>
        <rFont val="Calibri"/>
        <family val="2"/>
        <scheme val="minor"/>
      </rPr>
      <t>L</t>
    </r>
  </si>
  <si>
    <t>Libération (%)</t>
  </si>
  <si>
    <t>Libérations</t>
  </si>
  <si>
    <r>
      <t>CI</t>
    </r>
    <r>
      <rPr>
        <b/>
        <vertAlign val="subscript"/>
        <sz val="12"/>
        <rFont val="Calibri"/>
        <family val="2"/>
        <scheme val="minor"/>
      </rPr>
      <t>S</t>
    </r>
  </si>
  <si>
    <r>
      <t>CI</t>
    </r>
    <r>
      <rPr>
        <b/>
        <vertAlign val="subscript"/>
        <sz val="12"/>
        <rFont val="Calibri"/>
        <family val="2"/>
        <scheme val="minor"/>
      </rPr>
      <t>L</t>
    </r>
  </si>
  <si>
    <r>
      <t>CI</t>
    </r>
    <r>
      <rPr>
        <b/>
        <vertAlign val="subscript"/>
        <sz val="12"/>
        <rFont val="Calibri"/>
        <family val="2"/>
        <scheme val="minor"/>
      </rPr>
      <t>P</t>
    </r>
  </si>
  <si>
    <t>CI session</t>
  </si>
  <si>
    <t>Nombre d'étudiants</t>
  </si>
  <si>
    <t>Heures de cours</t>
  </si>
  <si>
    <t>Calcul des PES</t>
  </si>
  <si>
    <t>FACT pour NP</t>
  </si>
  <si>
    <t>Nombre d'étudiants cours 30h</t>
  </si>
  <si>
    <t>Nombre d'étudiants cours 45h et plus</t>
  </si>
  <si>
    <r>
      <t>Nombre d'heures de stages soins (sans Ne</t>
    </r>
    <r>
      <rPr>
        <b/>
        <vertAlign val="subscript"/>
        <sz val="11"/>
        <color theme="1"/>
        <rFont val="Calibri"/>
        <family val="2"/>
        <scheme val="minor"/>
      </rPr>
      <t>jk</t>
    </r>
    <r>
      <rPr>
        <b/>
        <sz val="11"/>
        <color theme="1"/>
        <rFont val="Calibri"/>
        <family val="2"/>
        <scheme val="minor"/>
      </rPr>
      <t>)</t>
    </r>
  </si>
  <si>
    <t>Nombre d'heures de cours (HC) sauf stages soins</t>
  </si>
  <si>
    <t>Nombre d'heures de préparation différentes</t>
  </si>
  <si>
    <t>Calcul rapide de CI</t>
  </si>
  <si>
    <r>
      <t>CI</t>
    </r>
    <r>
      <rPr>
        <b/>
        <vertAlign val="subscript"/>
        <sz val="14"/>
        <color theme="1"/>
        <rFont val="Calibri"/>
        <family val="2"/>
        <scheme val="minor"/>
      </rPr>
      <t>P</t>
    </r>
  </si>
  <si>
    <t>Facteur</t>
  </si>
  <si>
    <t>CI pour HP</t>
  </si>
  <si>
    <t>CI pour HC</t>
  </si>
  <si>
    <t>Excluant stages</t>
  </si>
  <si>
    <t>Stages ss Nejk</t>
  </si>
  <si>
    <t>Type de cours</t>
  </si>
  <si>
    <t>415 premières</t>
  </si>
  <si>
    <t>Excédent 415</t>
  </si>
  <si>
    <t>CI pour PES</t>
  </si>
  <si>
    <t>Pallier</t>
  </si>
  <si>
    <t>N de prep</t>
  </si>
  <si>
    <t>Nombre d'étudiants cours 45h et plus (NES1)</t>
  </si>
  <si>
    <t>Nombre d'étudiants cours 30h (NES2)</t>
  </si>
  <si>
    <r>
      <t>Supervision de stages avec NE</t>
    </r>
    <r>
      <rPr>
        <b/>
        <vertAlign val="subscript"/>
        <sz val="12"/>
        <color theme="6" tint="-0.249977111117893"/>
        <rFont val="Calibri"/>
        <family val="2"/>
        <scheme val="minor"/>
      </rPr>
      <t>JK</t>
    </r>
  </si>
  <si>
    <t>CIL : Libérations</t>
  </si>
  <si>
    <r>
      <t>CI</t>
    </r>
    <r>
      <rPr>
        <b/>
        <vertAlign val="subscript"/>
        <sz val="12"/>
        <color theme="8" tint="-0.249977111117893"/>
        <rFont val="Aptos"/>
        <family val="2"/>
      </rPr>
      <t>P </t>
    </r>
    <r>
      <rPr>
        <b/>
        <sz val="12"/>
        <color theme="8" tint="-0.249977111117893"/>
        <rFont val="Aptos"/>
        <family val="2"/>
      </rPr>
      <t>: Cours, laboratoires et stages sans Ne</t>
    </r>
    <r>
      <rPr>
        <b/>
        <vertAlign val="subscript"/>
        <sz val="12"/>
        <color theme="8" tint="-0.249977111117893"/>
        <rFont val="Aptos"/>
        <family val="2"/>
      </rPr>
      <t>jk</t>
    </r>
  </si>
  <si>
    <t>Condition</t>
  </si>
  <si>
    <t>SI NES ≥ 75</t>
  </si>
  <si>
    <t>SI NES &gt; 160</t>
  </si>
  <si>
    <r>
      <t>(NES-160)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X 0,1</t>
    </r>
  </si>
  <si>
    <t>NES X 0,01</t>
  </si>
  <si>
    <t>Formule</t>
  </si>
  <si>
    <t>CI pour NES</t>
  </si>
  <si>
    <r>
      <t>Détail du calcul de CI</t>
    </r>
    <r>
      <rPr>
        <b/>
        <vertAlign val="subscript"/>
        <sz val="14"/>
        <color theme="1"/>
        <rFont val="Calibri"/>
        <family val="2"/>
        <scheme val="minor"/>
      </rPr>
      <t>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</si>
</sst>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General_)"/>
    <numFmt numFmtId="165" formatCode="0;\-0;;@"/>
    <numFmt numFmtId="166" formatCode="0.00;\-0;;@"/>
    <numFmt numFmtId="167" formatCode="0.00;\-0.0;;@"/>
  </numFmts>
  <fonts count="4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sz val="10"/>
      <name val="Geneva"/>
      <family val="2"/>
    </font>
    <font>
      <sz val="10"/>
      <name val="Geneva"/>
      <family val="2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b/>
      <sz val="12"/>
      <color theme="3" tint="0.39997558519241921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2"/>
      <color theme="6" tint="-0.249977111117893"/>
      <name val="Calibri"/>
      <family val="2"/>
      <scheme val="minor"/>
    </font>
    <font>
      <b/>
      <sz val="12"/>
      <color theme="7" tint="-0.249977111117893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vertAlign val="subscript"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sz val="11"/>
      <color theme="7" tint="-0.249977111117893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bscript"/>
      <sz val="12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b/>
      <vertAlign val="subscript"/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theme="1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b/>
      <vertAlign val="subscript"/>
      <sz val="12"/>
      <color theme="6" tint="-0.249977111117893"/>
      <name val="Calibri"/>
      <family val="2"/>
      <scheme val="minor"/>
    </font>
    <font>
      <b/>
      <sz val="12"/>
      <color theme="8" tint="-0.249977111117893"/>
      <name val="Aptos"/>
      <family val="2"/>
    </font>
    <font>
      <b/>
      <vertAlign val="subscript"/>
      <sz val="12"/>
      <color theme="8" tint="-0.249977111117893"/>
      <name val="Aptos"/>
      <family val="2"/>
    </font>
    <font>
      <vertAlign val="superscript"/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2F2F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2" fillId="0" borderId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24" fillId="7" borderId="4" applyNumberFormat="0" applyAlignment="0" applyProtection="0"/>
    <xf numFmtId="9" fontId="25" fillId="0" borderId="0" applyFont="0" applyFill="0" applyBorder="0" applyAlignment="0" applyProtection="0"/>
  </cellStyleXfs>
  <cellXfs count="94">
    <xf numFmtId="0" fontId="0" fillId="0" borderId="0" xfId="0"/>
    <xf numFmtId="164" fontId="1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Protection="1">
      <protection locked="0"/>
    </xf>
    <xf numFmtId="0" fontId="0" fillId="0" borderId="0" xfId="0" applyAlignment="1">
      <alignment horizontal="center"/>
    </xf>
    <xf numFmtId="165" fontId="0" fillId="0" borderId="1" xfId="0" applyNumberFormat="1" applyBorder="1"/>
    <xf numFmtId="0" fontId="8" fillId="0" borderId="0" xfId="0" applyFont="1"/>
    <xf numFmtId="164" fontId="8" fillId="2" borderId="1" xfId="0" applyNumberFormat="1" applyFont="1" applyFill="1" applyBorder="1" applyAlignment="1">
      <alignment horizontal="center" vertical="center" wrapText="1"/>
    </xf>
    <xf numFmtId="164" fontId="18" fillId="2" borderId="2" xfId="0" applyNumberFormat="1" applyFont="1" applyFill="1" applyBorder="1" applyAlignment="1">
      <alignment horizontal="center" vertical="center" wrapText="1"/>
    </xf>
    <xf numFmtId="164" fontId="18" fillId="2" borderId="1" xfId="0" applyNumberFormat="1" applyFont="1" applyFill="1" applyBorder="1" applyAlignment="1">
      <alignment horizontal="center" vertical="center" wrapText="1"/>
    </xf>
    <xf numFmtId="164" fontId="7" fillId="5" borderId="1" xfId="0" applyNumberFormat="1" applyFont="1" applyFill="1" applyBorder="1" applyAlignment="1">
      <alignment horizontal="center" vertical="center" wrapText="1"/>
    </xf>
    <xf numFmtId="2" fontId="19" fillId="0" borderId="1" xfId="0" applyNumberFormat="1" applyFont="1" applyBorder="1"/>
    <xf numFmtId="0" fontId="19" fillId="0" borderId="1" xfId="0" applyFont="1" applyBorder="1"/>
    <xf numFmtId="165" fontId="19" fillId="0" borderId="1" xfId="0" applyNumberFormat="1" applyFont="1" applyBorder="1"/>
    <xf numFmtId="164" fontId="7" fillId="3" borderId="1" xfId="0" applyNumberFormat="1" applyFont="1" applyFill="1" applyBorder="1" applyAlignment="1">
      <alignment horizontal="center" vertical="center" wrapText="1"/>
    </xf>
    <xf numFmtId="2" fontId="9" fillId="0" borderId="1" xfId="0" applyNumberFormat="1" applyFont="1" applyBorder="1"/>
    <xf numFmtId="0" fontId="9" fillId="0" borderId="1" xfId="0" applyFont="1" applyBorder="1"/>
    <xf numFmtId="165" fontId="9" fillId="0" borderId="1" xfId="0" applyNumberFormat="1" applyFont="1" applyBorder="1"/>
    <xf numFmtId="164" fontId="7" fillId="4" borderId="1" xfId="0" applyNumberFormat="1" applyFont="1" applyFill="1" applyBorder="1" applyAlignment="1">
      <alignment horizontal="center" vertical="center" wrapText="1"/>
    </xf>
    <xf numFmtId="0" fontId="20" fillId="0" borderId="1" xfId="0" applyFont="1" applyBorder="1"/>
    <xf numFmtId="165" fontId="20" fillId="0" borderId="1" xfId="0" applyNumberFormat="1" applyFont="1" applyBorder="1"/>
    <xf numFmtId="2" fontId="20" fillId="0" borderId="1" xfId="0" applyNumberFormat="1" applyFont="1" applyBorder="1"/>
    <xf numFmtId="164" fontId="7" fillId="6" borderId="1" xfId="0" applyNumberFormat="1" applyFont="1" applyFill="1" applyBorder="1" applyAlignment="1">
      <alignment horizontal="center" vertical="center" wrapText="1"/>
    </xf>
    <xf numFmtId="0" fontId="21" fillId="0" borderId="1" xfId="0" applyFont="1" applyBorder="1"/>
    <xf numFmtId="165" fontId="21" fillId="0" borderId="1" xfId="0" applyNumberFormat="1" applyFont="1" applyBorder="1"/>
    <xf numFmtId="2" fontId="21" fillId="0" borderId="1" xfId="0" applyNumberFormat="1" applyFont="1" applyBorder="1"/>
    <xf numFmtId="2" fontId="11" fillId="0" borderId="1" xfId="0" applyNumberFormat="1" applyFont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9" fontId="0" fillId="0" borderId="0" xfId="0" applyNumberFormat="1"/>
    <xf numFmtId="2" fontId="14" fillId="0" borderId="1" xfId="0" applyNumberFormat="1" applyFont="1" applyBorder="1"/>
    <xf numFmtId="0" fontId="24" fillId="7" borderId="4" xfId="5"/>
    <xf numFmtId="165" fontId="24" fillId="7" borderId="4" xfId="5" applyNumberFormat="1"/>
    <xf numFmtId="2" fontId="12" fillId="0" borderId="1" xfId="0" applyNumberFormat="1" applyFont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22" fillId="0" borderId="1" xfId="0" applyNumberFormat="1" applyFont="1" applyBorder="1"/>
    <xf numFmtId="2" fontId="15" fillId="0" borderId="1" xfId="0" applyNumberFormat="1" applyFont="1" applyBorder="1"/>
    <xf numFmtId="166" fontId="0" fillId="8" borderId="0" xfId="0" applyNumberFormat="1" applyFill="1"/>
    <xf numFmtId="0" fontId="0" fillId="8" borderId="0" xfId="0" applyFill="1"/>
    <xf numFmtId="9" fontId="0" fillId="9" borderId="1" xfId="6" applyFont="1" applyFill="1" applyBorder="1" applyProtection="1">
      <protection locked="0"/>
    </xf>
    <xf numFmtId="0" fontId="0" fillId="9" borderId="1" xfId="0" applyFill="1" applyBorder="1" applyProtection="1">
      <protection locked="0"/>
    </xf>
    <xf numFmtId="166" fontId="0" fillId="8" borderId="0" xfId="0" applyNumberFormat="1" applyFill="1" applyAlignment="1">
      <alignment horizontal="center"/>
    </xf>
    <xf numFmtId="164" fontId="31" fillId="8" borderId="0" xfId="0" applyNumberFormat="1" applyFont="1" applyFill="1"/>
    <xf numFmtId="164" fontId="0" fillId="8" borderId="0" xfId="0" applyNumberFormat="1" applyFill="1"/>
    <xf numFmtId="164" fontId="33" fillId="8" borderId="0" xfId="0" applyNumberFormat="1" applyFont="1" applyFill="1" applyAlignment="1">
      <alignment horizontal="center" vertical="center"/>
    </xf>
    <xf numFmtId="164" fontId="34" fillId="8" borderId="0" xfId="0" applyNumberFormat="1" applyFont="1" applyFill="1"/>
    <xf numFmtId="9" fontId="25" fillId="9" borderId="1" xfId="6" applyFill="1" applyBorder="1" applyProtection="1">
      <protection locked="0"/>
    </xf>
    <xf numFmtId="165" fontId="0" fillId="8" borderId="1" xfId="0" applyNumberFormat="1" applyFill="1" applyBorder="1"/>
    <xf numFmtId="0" fontId="1" fillId="0" borderId="0" xfId="0" applyFont="1"/>
    <xf numFmtId="2" fontId="17" fillId="0" borderId="1" xfId="0" applyNumberFormat="1" applyFont="1" applyBorder="1"/>
    <xf numFmtId="2" fontId="7" fillId="10" borderId="1" xfId="0" applyNumberFormat="1" applyFont="1" applyFill="1" applyBorder="1"/>
    <xf numFmtId="166" fontId="0" fillId="11" borderId="1" xfId="0" applyNumberFormat="1" applyFill="1" applyBorder="1"/>
    <xf numFmtId="164" fontId="1" fillId="11" borderId="1" xfId="0" applyNumberFormat="1" applyFont="1" applyFill="1" applyBorder="1" applyAlignment="1">
      <alignment horizontal="center" vertical="center" wrapText="1"/>
    </xf>
    <xf numFmtId="164" fontId="28" fillId="11" borderId="1" xfId="0" applyNumberFormat="1" applyFont="1" applyFill="1" applyBorder="1" applyAlignment="1">
      <alignment horizontal="center"/>
    </xf>
    <xf numFmtId="166" fontId="27" fillId="11" borderId="1" xfId="0" applyNumberFormat="1" applyFont="1" applyFill="1" applyBorder="1" applyAlignment="1">
      <alignment horizontal="center"/>
    </xf>
    <xf numFmtId="164" fontId="8" fillId="12" borderId="1" xfId="0" applyNumberFormat="1" applyFont="1" applyFill="1" applyBorder="1" applyAlignment="1">
      <alignment horizontal="center" vertical="center" wrapText="1"/>
    </xf>
    <xf numFmtId="166" fontId="0" fillId="12" borderId="1" xfId="0" applyNumberFormat="1" applyFill="1" applyBorder="1"/>
    <xf numFmtId="164" fontId="28" fillId="13" borderId="1" xfId="0" applyNumberFormat="1" applyFont="1" applyFill="1" applyBorder="1" applyAlignment="1">
      <alignment horizontal="center"/>
    </xf>
    <xf numFmtId="166" fontId="27" fillId="13" borderId="1" xfId="0" applyNumberFormat="1" applyFont="1" applyFill="1" applyBorder="1" applyAlignment="1">
      <alignment horizontal="center"/>
    </xf>
    <xf numFmtId="164" fontId="36" fillId="14" borderId="1" xfId="0" applyNumberFormat="1" applyFont="1" applyFill="1" applyBorder="1" applyAlignment="1">
      <alignment horizontal="center" vertical="center"/>
    </xf>
    <xf numFmtId="167" fontId="26" fillId="14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 vertical="center"/>
    </xf>
    <xf numFmtId="164" fontId="38" fillId="2" borderId="1" xfId="0" applyNumberFormat="1" applyFont="1" applyFill="1" applyBorder="1" applyAlignment="1">
      <alignment horizontal="center" vertical="center" wrapText="1"/>
    </xf>
    <xf numFmtId="0" fontId="0" fillId="9" borderId="0" xfId="0" applyFill="1"/>
    <xf numFmtId="166" fontId="0" fillId="9" borderId="0" xfId="0" applyNumberFormat="1" applyFill="1" applyAlignment="1">
      <alignment horizontal="center"/>
    </xf>
    <xf numFmtId="164" fontId="0" fillId="9" borderId="0" xfId="0" applyNumberFormat="1" applyFill="1"/>
    <xf numFmtId="166" fontId="0" fillId="9" borderId="0" xfId="0" applyNumberFormat="1" applyFill="1"/>
    <xf numFmtId="0" fontId="39" fillId="0" borderId="0" xfId="0" applyFont="1"/>
    <xf numFmtId="164" fontId="10" fillId="8" borderId="0" xfId="0" applyNumberFormat="1" applyFont="1" applyFill="1"/>
    <xf numFmtId="164" fontId="12" fillId="8" borderId="0" xfId="0" applyNumberFormat="1" applyFont="1" applyFill="1"/>
    <xf numFmtId="0" fontId="41" fillId="0" borderId="0" xfId="0" applyFont="1" applyAlignment="1">
      <alignment vertical="center"/>
    </xf>
    <xf numFmtId="164" fontId="1" fillId="9" borderId="0" xfId="0" applyNumberFormat="1" applyFont="1" applyFill="1" applyAlignment="1">
      <alignment horizontal="center" vertical="center" wrapText="1"/>
    </xf>
    <xf numFmtId="167" fontId="7" fillId="14" borderId="1" xfId="0" applyNumberFormat="1" applyFont="1" applyFill="1" applyBorder="1" applyAlignment="1">
      <alignment horizontal="center" vertical="center"/>
    </xf>
    <xf numFmtId="166" fontId="1" fillId="12" borderId="1" xfId="0" applyNumberFormat="1" applyFont="1" applyFill="1" applyBorder="1" applyAlignment="1">
      <alignment horizontal="center"/>
    </xf>
    <xf numFmtId="166" fontId="17" fillId="13" borderId="1" xfId="0" applyNumberFormat="1" applyFont="1" applyFill="1" applyBorder="1" applyAlignment="1">
      <alignment horizontal="center"/>
    </xf>
    <xf numFmtId="166" fontId="17" fillId="11" borderId="1" xfId="0" applyNumberFormat="1" applyFont="1" applyFill="1" applyBorder="1" applyAlignment="1">
      <alignment horizontal="center"/>
    </xf>
    <xf numFmtId="164" fontId="1" fillId="11" borderId="1" xfId="0" applyNumberFormat="1" applyFont="1" applyFill="1" applyBorder="1" applyAlignment="1" applyProtection="1">
      <alignment horizontal="center" vertical="center" wrapText="1"/>
      <protection locked="0"/>
    </xf>
    <xf numFmtId="166" fontId="0" fillId="11" borderId="1" xfId="0" applyNumberFormat="1" applyFill="1" applyBorder="1" applyProtection="1">
      <protection locked="0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8" fillId="12" borderId="1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/>
    </xf>
    <xf numFmtId="0" fontId="17" fillId="0" borderId="3" xfId="0" applyFont="1" applyBorder="1" applyAlignment="1">
      <alignment horizontal="right"/>
    </xf>
    <xf numFmtId="9" fontId="23" fillId="0" borderId="0" xfId="0" applyNumberFormat="1" applyFont="1" applyAlignment="1">
      <alignment horizontal="right"/>
    </xf>
  </cellXfs>
  <cellStyles count="7">
    <cellStyle name="Normal" xfId="0" builtinId="0"/>
    <cellStyle name="Normal 2" xfId="1" xr:uid="{00000000-0005-0000-0000-000002000000}"/>
    <cellStyle name="Normal 3" xfId="4" xr:uid="{00000000-0005-0000-0000-000003000000}"/>
    <cellStyle name="Pourcentage" xfId="6" builtinId="5"/>
    <cellStyle name="Pourcentage 2" xfId="2" xr:uid="{00000000-0005-0000-0000-000006000000}"/>
    <cellStyle name="Pourcentage 2 2" xfId="3" xr:uid="{00000000-0005-0000-0000-000007000000}"/>
    <cellStyle name="Sortie" xfId="5" builtinId="21"/>
  </cellStyles>
  <dxfs count="0"/>
  <tableStyles count="0" defaultTableStyle="TableStyleMedium9" defaultPivotStyle="PivotStyleLight16"/>
  <colors>
    <mruColors>
      <color rgb="FF0033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552450</xdr:colOff>
      <xdr:row>8</xdr:row>
      <xdr:rowOff>676275</xdr:rowOff>
    </xdr:from>
    <xdr:to>
      <xdr:col>18</xdr:col>
      <xdr:colOff>352425</xdr:colOff>
      <xdr:row>30</xdr:row>
      <xdr:rowOff>285750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C55EB391-AD70-EB1E-836F-3FE6694A5BE7}"/>
            </a:ext>
          </a:extLst>
        </xdr:cNvPr>
        <xdr:cNvSpPr/>
      </xdr:nvSpPr>
      <xdr:spPr>
        <a:xfrm>
          <a:off x="10677525" y="2409825"/>
          <a:ext cx="5162550" cy="5038725"/>
        </a:xfrm>
        <a:prstGeom prst="rect">
          <a:avLst/>
        </a:prstGeom>
        <a:noFill/>
        <a:ln>
          <a:solidFill>
            <a:srgbClr val="0033CC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A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449580</xdr:colOff>
      <xdr:row>1</xdr:row>
      <xdr:rowOff>594360</xdr:rowOff>
    </xdr:from>
    <xdr:to>
      <xdr:col>14</xdr:col>
      <xdr:colOff>480060</xdr:colOff>
      <xdr:row>7</xdr:row>
      <xdr:rowOff>152400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651E2182-AAEC-9EC8-BCD9-556DEF4CB120}"/>
            </a:ext>
          </a:extLst>
        </xdr:cNvPr>
        <xdr:cNvSpPr txBox="1"/>
      </xdr:nvSpPr>
      <xdr:spPr>
        <a:xfrm>
          <a:off x="7284720" y="822960"/>
          <a:ext cx="4335780" cy="1249680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CA" sz="1800" b="1">
              <a:solidFill>
                <a:sysClr val="windowText" lastClr="000000"/>
              </a:solidFill>
            </a:rPr>
            <a:t>Veuillez prendre note que cette feuille est protégée pour éviter que les formules</a:t>
          </a:r>
          <a:r>
            <a:rPr lang="fr-CA" sz="1800" b="1" baseline="0">
              <a:solidFill>
                <a:sysClr val="windowText" lastClr="000000"/>
              </a:solidFill>
            </a:rPr>
            <a:t> ne</a:t>
          </a:r>
          <a:r>
            <a:rPr lang="fr-CA" sz="1800" b="1">
              <a:solidFill>
                <a:sysClr val="windowText" lastClr="000000"/>
              </a:solidFill>
            </a:rPr>
            <a:t> soient écrasées. Le</a:t>
          </a:r>
          <a:r>
            <a:rPr lang="fr-CA" sz="1800" b="1" baseline="0">
              <a:solidFill>
                <a:sysClr val="windowText" lastClr="000000"/>
              </a:solidFill>
            </a:rPr>
            <a:t> mot de passe pour déverrouiller la feuille est : </a:t>
          </a:r>
          <a:r>
            <a:rPr lang="fr-CA" sz="1800" b="1" baseline="0">
              <a:solidFill>
                <a:schemeClr val="accent3">
                  <a:lumMod val="50000"/>
                </a:schemeClr>
              </a:solidFill>
            </a:rPr>
            <a:t>FNEEQ</a:t>
          </a:r>
          <a:endParaRPr lang="fr-CA" sz="1800" b="1">
            <a:solidFill>
              <a:schemeClr val="accent3">
                <a:lumMod val="50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6769C-3FAA-4C70-B629-3D45F46D1D4A}">
  <dimension ref="A2:Q37"/>
  <sheetViews>
    <sheetView showGridLines="0" workbookViewId="0">
      <selection activeCell="J35" sqref="J35"/>
    </sheetView>
  </sheetViews>
  <sheetFormatPr baseColWidth="10" defaultRowHeight="15" x14ac:dyDescent="0.2"/>
  <cols>
    <col min="2" max="2" width="12.5" customWidth="1"/>
    <col min="3" max="3" width="13.83203125" customWidth="1"/>
    <col min="9" max="11" width="13.5" customWidth="1"/>
    <col min="12" max="18" width="12.5" customWidth="1"/>
  </cols>
  <sheetData>
    <row r="2" spans="1:17" ht="19" x14ac:dyDescent="0.25">
      <c r="A2" s="6" t="s">
        <v>61</v>
      </c>
      <c r="F2" s="59" t="s">
        <v>51</v>
      </c>
      <c r="G2" s="60">
        <f>J8+L25+L30</f>
        <v>0</v>
      </c>
    </row>
    <row r="4" spans="1:17" ht="19" x14ac:dyDescent="0.25">
      <c r="B4" s="6" t="s">
        <v>0</v>
      </c>
    </row>
    <row r="5" spans="1:17" ht="19" x14ac:dyDescent="0.25">
      <c r="B5" s="6"/>
    </row>
    <row r="6" spans="1:17" ht="20.5" customHeight="1" x14ac:dyDescent="0.2">
      <c r="B6" s="86" t="s">
        <v>21</v>
      </c>
      <c r="C6" s="86"/>
      <c r="D6" s="86" t="s">
        <v>22</v>
      </c>
      <c r="E6" s="86"/>
      <c r="F6" s="62" t="s">
        <v>23</v>
      </c>
      <c r="G6" s="86" t="s">
        <v>24</v>
      </c>
      <c r="H6" s="86"/>
      <c r="I6" s="86"/>
      <c r="J6" s="87" t="s">
        <v>62</v>
      </c>
    </row>
    <row r="7" spans="1:17" ht="86.5" customHeight="1" x14ac:dyDescent="0.2">
      <c r="B7" s="1" t="s">
        <v>3</v>
      </c>
      <c r="C7" s="1" t="s">
        <v>60</v>
      </c>
      <c r="D7" s="1" t="s">
        <v>59</v>
      </c>
      <c r="E7" s="1" t="s">
        <v>58</v>
      </c>
      <c r="F7" s="1" t="s">
        <v>6</v>
      </c>
      <c r="G7" s="1" t="s">
        <v>57</v>
      </c>
      <c r="H7" s="1" t="s">
        <v>56</v>
      </c>
      <c r="I7" s="1" t="s">
        <v>24</v>
      </c>
      <c r="J7" s="87"/>
    </row>
    <row r="8" spans="1:17" x14ac:dyDescent="0.2">
      <c r="B8" s="3"/>
      <c r="C8" s="3"/>
      <c r="D8" s="3"/>
      <c r="E8" s="2"/>
      <c r="F8" s="47">
        <f>D22</f>
        <v>0</v>
      </c>
      <c r="G8" s="2"/>
      <c r="H8" s="2"/>
      <c r="I8" s="47">
        <f>G8+(0.8*H8)</f>
        <v>0</v>
      </c>
      <c r="J8" s="56">
        <f>N12+O12+P12+Q12</f>
        <v>0</v>
      </c>
    </row>
    <row r="9" spans="1:17" ht="16" x14ac:dyDescent="0.2">
      <c r="N9" s="1" t="s">
        <v>55</v>
      </c>
    </row>
    <row r="10" spans="1:17" x14ac:dyDescent="0.2">
      <c r="N10" s="2">
        <f>IF(B8&gt;=4,1.75,(IF(B8=3,1.1,0.9)))</f>
        <v>0.9</v>
      </c>
    </row>
    <row r="11" spans="1:17" ht="16" x14ac:dyDescent="0.2">
      <c r="N11" s="1" t="s">
        <v>21</v>
      </c>
      <c r="O11" s="1" t="s">
        <v>22</v>
      </c>
      <c r="P11" s="1" t="s">
        <v>23</v>
      </c>
      <c r="Q11" s="1" t="s">
        <v>24</v>
      </c>
    </row>
    <row r="12" spans="1:17" x14ac:dyDescent="0.2">
      <c r="B12" s="48" t="s">
        <v>54</v>
      </c>
      <c r="N12" s="2">
        <f>N10*C8</f>
        <v>0</v>
      </c>
      <c r="O12" s="2">
        <f>(D8*1.2)+(E8*1.28)</f>
        <v>0</v>
      </c>
      <c r="P12" s="2">
        <f>IF(F8&gt;415,(F8-415)*0.07+(415*0.04),F8*0.04)</f>
        <v>0</v>
      </c>
      <c r="Q12" s="2">
        <f>IF(I8&gt;74,IF(I8&gt;160,I8*0.01+(I8-160)^2/10,I8*0.01),0)</f>
        <v>0</v>
      </c>
    </row>
    <row r="14" spans="1:17" ht="32" x14ac:dyDescent="0.2">
      <c r="B14" s="1" t="s">
        <v>53</v>
      </c>
      <c r="C14" s="1" t="s">
        <v>52</v>
      </c>
      <c r="D14" s="1" t="s">
        <v>23</v>
      </c>
      <c r="F14" s="59" t="s">
        <v>51</v>
      </c>
      <c r="G14" s="60">
        <f>SUM(G15:G17)</f>
        <v>0</v>
      </c>
    </row>
    <row r="15" spans="1:17" ht="20" x14ac:dyDescent="0.2">
      <c r="B15" s="2">
        <v>1</v>
      </c>
      <c r="C15" s="3"/>
      <c r="D15" s="47">
        <f t="shared" ref="D15:D21" si="0">B15*C15</f>
        <v>0</v>
      </c>
      <c r="F15" s="55" t="s">
        <v>50</v>
      </c>
      <c r="G15" s="56">
        <f>J8</f>
        <v>0</v>
      </c>
    </row>
    <row r="16" spans="1:17" ht="19" x14ac:dyDescent="0.25">
      <c r="B16" s="2">
        <v>2</v>
      </c>
      <c r="C16" s="3"/>
      <c r="D16" s="47">
        <f t="shared" si="0"/>
        <v>0</v>
      </c>
      <c r="F16" s="57" t="s">
        <v>49</v>
      </c>
      <c r="G16" s="58">
        <f>L25</f>
        <v>0</v>
      </c>
    </row>
    <row r="17" spans="2:13" ht="19" x14ac:dyDescent="0.25">
      <c r="B17" s="2">
        <v>3</v>
      </c>
      <c r="C17" s="3"/>
      <c r="D17" s="47">
        <f t="shared" si="0"/>
        <v>0</v>
      </c>
      <c r="F17" s="53" t="s">
        <v>48</v>
      </c>
      <c r="G17" s="54">
        <f>L30</f>
        <v>0</v>
      </c>
    </row>
    <row r="18" spans="2:13" x14ac:dyDescent="0.2">
      <c r="B18" s="2">
        <v>4</v>
      </c>
      <c r="C18" s="3"/>
      <c r="D18" s="47">
        <f t="shared" si="0"/>
        <v>0</v>
      </c>
    </row>
    <row r="19" spans="2:13" x14ac:dyDescent="0.2">
      <c r="B19" s="2">
        <v>5</v>
      </c>
      <c r="C19" s="3"/>
      <c r="D19" s="47">
        <f t="shared" si="0"/>
        <v>0</v>
      </c>
    </row>
    <row r="20" spans="2:13" x14ac:dyDescent="0.2">
      <c r="B20" s="2">
        <v>6</v>
      </c>
      <c r="C20" s="3"/>
      <c r="D20" s="47">
        <f t="shared" si="0"/>
        <v>0</v>
      </c>
    </row>
    <row r="21" spans="2:13" x14ac:dyDescent="0.2">
      <c r="B21" s="3"/>
      <c r="C21" s="3"/>
      <c r="D21" s="47">
        <f t="shared" si="0"/>
        <v>0</v>
      </c>
    </row>
    <row r="22" spans="2:13" x14ac:dyDescent="0.2">
      <c r="B22" s="90" t="s">
        <v>18</v>
      </c>
      <c r="C22" s="91"/>
      <c r="D22" s="47">
        <f>SUM(D15:D21)</f>
        <v>0</v>
      </c>
    </row>
    <row r="24" spans="2:13" ht="16" x14ac:dyDescent="0.2">
      <c r="B24" s="42" t="s">
        <v>47</v>
      </c>
      <c r="C24" s="42"/>
      <c r="D24" s="42"/>
      <c r="E24" s="42"/>
      <c r="F24" s="42"/>
      <c r="G24" s="38"/>
      <c r="H24" s="38"/>
      <c r="I24" s="43"/>
      <c r="J24" s="38"/>
      <c r="K24" s="38"/>
      <c r="L24" s="38"/>
      <c r="M24" s="41"/>
    </row>
    <row r="25" spans="2:13" ht="19" x14ac:dyDescent="0.25">
      <c r="B25" s="38"/>
      <c r="C25" s="1" t="s">
        <v>46</v>
      </c>
      <c r="D25" s="46"/>
      <c r="E25" s="45"/>
      <c r="F25" s="44"/>
      <c r="G25" s="38"/>
      <c r="H25" s="38"/>
      <c r="I25" s="38"/>
      <c r="J25" s="38"/>
      <c r="K25" s="57" t="s">
        <v>45</v>
      </c>
      <c r="L25" s="58">
        <f>D25*40</f>
        <v>0</v>
      </c>
      <c r="M25" s="43"/>
    </row>
    <row r="26" spans="2:13" x14ac:dyDescent="0.2"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</row>
    <row r="27" spans="2:13" ht="18" x14ac:dyDescent="0.25">
      <c r="B27" s="42" t="s">
        <v>44</v>
      </c>
      <c r="C27" s="42"/>
      <c r="D27" s="42"/>
      <c r="E27" s="42"/>
      <c r="F27" s="38"/>
      <c r="G27" s="38"/>
      <c r="H27" s="38"/>
      <c r="I27" s="38"/>
      <c r="J27" s="38"/>
      <c r="K27" s="38"/>
      <c r="L27" s="38"/>
      <c r="M27" s="38"/>
    </row>
    <row r="28" spans="2:13" ht="16" x14ac:dyDescent="0.2">
      <c r="B28" s="42"/>
      <c r="C28" s="42"/>
      <c r="D28" s="42"/>
      <c r="E28" s="42"/>
      <c r="F28" s="38"/>
      <c r="G28" s="38"/>
      <c r="H28" s="38"/>
      <c r="I28" s="38"/>
      <c r="J28" s="38"/>
      <c r="K28" s="38"/>
      <c r="L28" s="38"/>
      <c r="M28" s="38"/>
    </row>
    <row r="29" spans="2:13" ht="48" x14ac:dyDescent="0.2">
      <c r="B29" s="38"/>
      <c r="C29" s="1" t="s">
        <v>43</v>
      </c>
      <c r="D29" s="1" t="s">
        <v>42</v>
      </c>
      <c r="E29" s="1" t="s">
        <v>41</v>
      </c>
      <c r="F29" s="1" t="s">
        <v>40</v>
      </c>
      <c r="G29" s="1" t="s">
        <v>39</v>
      </c>
      <c r="H29" s="79" t="s">
        <v>38</v>
      </c>
      <c r="I29" s="38"/>
      <c r="J29" s="38"/>
      <c r="K29" s="37"/>
      <c r="L29" s="38"/>
      <c r="M29" s="38"/>
    </row>
    <row r="30" spans="2:13" ht="19" x14ac:dyDescent="0.25">
      <c r="B30" s="38"/>
      <c r="C30" s="40"/>
      <c r="D30" s="40"/>
      <c r="E30" s="40"/>
      <c r="F30" s="40"/>
      <c r="G30" s="39"/>
      <c r="H30" s="80">
        <f t="shared" ref="H30:H36" si="1">IF(E30=0,0,F30/E30*G30*40*0.89)</f>
        <v>0</v>
      </c>
      <c r="I30" s="38"/>
      <c r="J30" s="38"/>
      <c r="K30" s="53" t="s">
        <v>37</v>
      </c>
      <c r="L30" s="54">
        <f>SUM(H30:H36)</f>
        <v>0</v>
      </c>
      <c r="M30" s="38"/>
    </row>
    <row r="31" spans="2:13" x14ac:dyDescent="0.2">
      <c r="B31" s="38"/>
      <c r="C31" s="40"/>
      <c r="D31" s="40"/>
      <c r="E31" s="40"/>
      <c r="F31" s="40"/>
      <c r="G31" s="39"/>
      <c r="H31" s="80">
        <f t="shared" si="1"/>
        <v>0</v>
      </c>
      <c r="I31" s="38"/>
      <c r="J31" s="38"/>
      <c r="K31" s="37"/>
      <c r="L31" s="41"/>
      <c r="M31" s="38"/>
    </row>
    <row r="32" spans="2:13" x14ac:dyDescent="0.2">
      <c r="B32" s="38"/>
      <c r="C32" s="40"/>
      <c r="D32" s="40"/>
      <c r="E32" s="40"/>
      <c r="F32" s="40"/>
      <c r="G32" s="39" t="s">
        <v>36</v>
      </c>
      <c r="H32" s="80">
        <f t="shared" si="1"/>
        <v>0</v>
      </c>
      <c r="I32" s="38"/>
      <c r="J32" s="38"/>
      <c r="K32" s="37"/>
      <c r="L32" s="37"/>
      <c r="M32" s="38"/>
    </row>
    <row r="33" spans="2:13" x14ac:dyDescent="0.2">
      <c r="B33" s="38"/>
      <c r="C33" s="40"/>
      <c r="D33" s="40"/>
      <c r="E33" s="40"/>
      <c r="F33" s="40"/>
      <c r="G33" s="39"/>
      <c r="H33" s="80">
        <f t="shared" si="1"/>
        <v>0</v>
      </c>
      <c r="I33" s="38"/>
      <c r="J33" s="37"/>
      <c r="K33" s="37"/>
      <c r="L33" s="37"/>
      <c r="M33" s="38"/>
    </row>
    <row r="34" spans="2:13" x14ac:dyDescent="0.2">
      <c r="B34" s="38"/>
      <c r="C34" s="40"/>
      <c r="D34" s="40"/>
      <c r="E34" s="40"/>
      <c r="F34" s="40"/>
      <c r="G34" s="39" t="str">
        <f>IF(ISNUMBER(F34),1,"")</f>
        <v/>
      </c>
      <c r="H34" s="80">
        <f t="shared" si="1"/>
        <v>0</v>
      </c>
      <c r="I34" s="38"/>
      <c r="J34" s="37"/>
      <c r="K34" s="38"/>
      <c r="L34" s="38"/>
      <c r="M34" s="38"/>
    </row>
    <row r="35" spans="2:13" x14ac:dyDescent="0.2">
      <c r="B35" s="38"/>
      <c r="C35" s="40"/>
      <c r="D35" s="40"/>
      <c r="E35" s="40"/>
      <c r="F35" s="40"/>
      <c r="G35" s="39" t="str">
        <f>IF(ISNUMBER(F35),1,"")</f>
        <v/>
      </c>
      <c r="H35" s="80">
        <f t="shared" si="1"/>
        <v>0</v>
      </c>
      <c r="I35" s="38"/>
      <c r="J35" s="37"/>
      <c r="K35" s="37"/>
      <c r="L35" s="37"/>
      <c r="M35" s="38"/>
    </row>
    <row r="36" spans="2:13" x14ac:dyDescent="0.2">
      <c r="B36" s="38"/>
      <c r="C36" s="40"/>
      <c r="D36" s="40"/>
      <c r="E36" s="40"/>
      <c r="F36" s="40"/>
      <c r="G36" s="39" t="str">
        <f>IF(ISNUMBER(F36),1,"")</f>
        <v/>
      </c>
      <c r="H36" s="80">
        <f t="shared" si="1"/>
        <v>0</v>
      </c>
      <c r="I36" s="38"/>
      <c r="J36" s="37"/>
      <c r="K36" s="37"/>
      <c r="L36" s="37"/>
      <c r="M36" s="37"/>
    </row>
    <row r="37" spans="2:13" x14ac:dyDescent="0.2">
      <c r="B37" s="38"/>
      <c r="C37" s="38"/>
      <c r="D37" s="38"/>
      <c r="E37" s="38"/>
      <c r="F37" s="38"/>
      <c r="G37" s="38"/>
      <c r="H37" s="38"/>
      <c r="I37" s="38"/>
      <c r="J37" s="37"/>
      <c r="K37" s="37"/>
      <c r="L37" s="37"/>
      <c r="M37" s="37"/>
    </row>
  </sheetData>
  <mergeCells count="5">
    <mergeCell ref="B22:C22"/>
    <mergeCell ref="B6:C6"/>
    <mergeCell ref="D6:E6"/>
    <mergeCell ref="G6:I6"/>
    <mergeCell ref="J6:J7"/>
  </mergeCells>
  <pageMargins left="0.7" right="0.7" top="0.75" bottom="0.75" header="0.3" footer="0.3"/>
  <pageSetup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7F60B-296E-4B95-A3CF-CDAA891C4C68}">
  <dimension ref="A2:R39"/>
  <sheetViews>
    <sheetView showGridLines="0" tabSelected="1" workbookViewId="0">
      <selection activeCell="G1" sqref="G1"/>
    </sheetView>
  </sheetViews>
  <sheetFormatPr baseColWidth="10" defaultRowHeight="15" x14ac:dyDescent="0.2"/>
  <cols>
    <col min="2" max="2" width="12.5" customWidth="1"/>
    <col min="3" max="3" width="13.83203125" customWidth="1"/>
    <col min="4" max="4" width="11.6640625" customWidth="1"/>
    <col min="5" max="5" width="12" customWidth="1"/>
    <col min="7" max="8" width="11.83203125" customWidth="1"/>
    <col min="9" max="11" width="13.5" customWidth="1"/>
    <col min="12" max="16" width="12.5" customWidth="1"/>
    <col min="17" max="17" width="14.1640625" customWidth="1"/>
    <col min="18" max="18" width="12.5" customWidth="1"/>
  </cols>
  <sheetData>
    <row r="2" spans="1:18" ht="19" x14ac:dyDescent="0.25">
      <c r="A2" s="6" t="s">
        <v>61</v>
      </c>
      <c r="F2" s="59" t="s">
        <v>51</v>
      </c>
      <c r="G2" s="60">
        <f>J10+K27+K30</f>
        <v>0</v>
      </c>
    </row>
    <row r="4" spans="1:18" ht="19" x14ac:dyDescent="0.25">
      <c r="B4" s="6" t="s">
        <v>0</v>
      </c>
    </row>
    <row r="5" spans="1:18" ht="19" x14ac:dyDescent="0.25">
      <c r="B5" s="6"/>
    </row>
    <row r="6" spans="1:18" ht="18" x14ac:dyDescent="0.2">
      <c r="B6" s="73" t="s">
        <v>78</v>
      </c>
      <c r="C6" s="70"/>
      <c r="D6" s="70"/>
    </row>
    <row r="8" spans="1:18" ht="20.5" customHeight="1" x14ac:dyDescent="0.2">
      <c r="B8" s="84" t="s">
        <v>21</v>
      </c>
      <c r="C8" s="85"/>
      <c r="D8" s="86" t="s">
        <v>22</v>
      </c>
      <c r="E8" s="86"/>
      <c r="F8" s="62" t="s">
        <v>23</v>
      </c>
      <c r="G8" s="86" t="s">
        <v>24</v>
      </c>
      <c r="H8" s="86"/>
      <c r="I8" s="86"/>
      <c r="J8" s="87" t="s">
        <v>62</v>
      </c>
    </row>
    <row r="9" spans="1:18" ht="86.5" customHeight="1" x14ac:dyDescent="0.25">
      <c r="B9" s="1" t="s">
        <v>3</v>
      </c>
      <c r="C9" s="1" t="s">
        <v>60</v>
      </c>
      <c r="D9" s="1" t="s">
        <v>59</v>
      </c>
      <c r="E9" s="1" t="s">
        <v>58</v>
      </c>
      <c r="F9" s="1" t="s">
        <v>6</v>
      </c>
      <c r="G9" s="1" t="s">
        <v>74</v>
      </c>
      <c r="H9" s="1" t="s">
        <v>75</v>
      </c>
      <c r="I9" s="1" t="s">
        <v>24</v>
      </c>
      <c r="J9" s="87"/>
      <c r="N9" s="6" t="s">
        <v>86</v>
      </c>
    </row>
    <row r="10" spans="1:18" x14ac:dyDescent="0.2">
      <c r="B10" s="3"/>
      <c r="C10" s="3"/>
      <c r="D10" s="3"/>
      <c r="E10" s="2"/>
      <c r="F10" s="47">
        <f>D23</f>
        <v>0</v>
      </c>
      <c r="G10" s="2"/>
      <c r="H10" s="2"/>
      <c r="I10" s="47">
        <f>G10+(0.8*H10)</f>
        <v>0</v>
      </c>
      <c r="J10" s="56">
        <f>R13+R19+R25+R30</f>
        <v>0</v>
      </c>
    </row>
    <row r="12" spans="1:18" ht="16" x14ac:dyDescent="0.2">
      <c r="N12" s="61" t="s">
        <v>21</v>
      </c>
      <c r="O12" s="1" t="s">
        <v>73</v>
      </c>
      <c r="P12" s="1" t="s">
        <v>63</v>
      </c>
      <c r="Q12" s="1" t="s">
        <v>21</v>
      </c>
      <c r="R12" s="1" t="s">
        <v>64</v>
      </c>
    </row>
    <row r="13" spans="1:18" x14ac:dyDescent="0.2">
      <c r="B13" s="48" t="s">
        <v>54</v>
      </c>
      <c r="O13" s="63">
        <f>B10</f>
        <v>0</v>
      </c>
      <c r="P13" s="63">
        <f>IF(B10&gt;=4,1.75,(IF(B10=3,1.1,0.9)))</f>
        <v>0.9</v>
      </c>
      <c r="Q13" s="63">
        <f>C10</f>
        <v>0</v>
      </c>
      <c r="R13" s="63">
        <f>P13*C10</f>
        <v>0</v>
      </c>
    </row>
    <row r="14" spans="1:18" x14ac:dyDescent="0.2">
      <c r="O14" s="4"/>
      <c r="P14" s="4"/>
      <c r="Q14" s="4"/>
      <c r="R14" s="4"/>
    </row>
    <row r="15" spans="1:18" ht="32" x14ac:dyDescent="0.2">
      <c r="B15" s="1" t="s">
        <v>53</v>
      </c>
      <c r="C15" s="1" t="s">
        <v>52</v>
      </c>
      <c r="D15" s="1" t="s">
        <v>23</v>
      </c>
      <c r="F15" s="59" t="s">
        <v>51</v>
      </c>
      <c r="G15" s="75">
        <f>SUM(G16:G18)</f>
        <v>0</v>
      </c>
      <c r="O15" s="4"/>
      <c r="P15" s="4"/>
      <c r="Q15" s="4"/>
      <c r="R15" s="4"/>
    </row>
    <row r="16" spans="1:18" ht="20" x14ac:dyDescent="0.2">
      <c r="B16" s="2">
        <v>1</v>
      </c>
      <c r="C16" s="3"/>
      <c r="D16" s="47">
        <f t="shared" ref="D16:D22" si="0">B16*C16</f>
        <v>0</v>
      </c>
      <c r="F16" s="55" t="s">
        <v>50</v>
      </c>
      <c r="G16" s="76">
        <f>J10</f>
        <v>0</v>
      </c>
      <c r="N16" s="64" t="s">
        <v>22</v>
      </c>
      <c r="O16" s="1" t="s">
        <v>68</v>
      </c>
      <c r="P16" s="1" t="s">
        <v>63</v>
      </c>
      <c r="Q16" s="1" t="s">
        <v>22</v>
      </c>
      <c r="R16" s="1" t="s">
        <v>65</v>
      </c>
    </row>
    <row r="17" spans="2:18" ht="19" x14ac:dyDescent="0.25">
      <c r="B17" s="2">
        <v>2</v>
      </c>
      <c r="C17" s="3"/>
      <c r="D17" s="47">
        <f t="shared" si="0"/>
        <v>0</v>
      </c>
      <c r="F17" s="57" t="s">
        <v>49</v>
      </c>
      <c r="G17" s="77">
        <f>K27</f>
        <v>0</v>
      </c>
      <c r="O17" s="63" t="s">
        <v>66</v>
      </c>
      <c r="P17" s="63">
        <v>1.2</v>
      </c>
      <c r="Q17" s="63">
        <f>D10</f>
        <v>0</v>
      </c>
      <c r="R17" s="63">
        <f>P17*Q17</f>
        <v>0</v>
      </c>
    </row>
    <row r="18" spans="2:18" ht="19" x14ac:dyDescent="0.25">
      <c r="B18" s="2">
        <v>3</v>
      </c>
      <c r="C18" s="3"/>
      <c r="D18" s="47">
        <f t="shared" si="0"/>
        <v>0</v>
      </c>
      <c r="F18" s="53" t="s">
        <v>48</v>
      </c>
      <c r="G18" s="78">
        <f>K30</f>
        <v>0</v>
      </c>
      <c r="O18" s="63" t="s">
        <v>67</v>
      </c>
      <c r="P18" s="63">
        <v>1.28</v>
      </c>
      <c r="Q18" s="63">
        <f>E10</f>
        <v>0</v>
      </c>
      <c r="R18" s="63">
        <f>P18*Q18</f>
        <v>0</v>
      </c>
    </row>
    <row r="19" spans="2:18" x14ac:dyDescent="0.2">
      <c r="B19" s="2">
        <v>4</v>
      </c>
      <c r="C19" s="3"/>
      <c r="D19" s="47">
        <f t="shared" si="0"/>
        <v>0</v>
      </c>
      <c r="O19" s="81" t="s">
        <v>18</v>
      </c>
      <c r="P19" s="82"/>
      <c r="Q19" s="83"/>
      <c r="R19" s="63">
        <f>R17+R18</f>
        <v>0</v>
      </c>
    </row>
    <row r="20" spans="2:18" x14ac:dyDescent="0.2">
      <c r="B20" s="2">
        <v>5</v>
      </c>
      <c r="C20" s="3"/>
      <c r="D20" s="47">
        <f t="shared" si="0"/>
        <v>0</v>
      </c>
      <c r="O20" s="4"/>
      <c r="P20" s="4"/>
      <c r="Q20" s="4"/>
      <c r="R20" s="4"/>
    </row>
    <row r="21" spans="2:18" x14ac:dyDescent="0.2">
      <c r="B21" s="2">
        <v>6</v>
      </c>
      <c r="C21" s="3"/>
      <c r="D21" s="47">
        <f t="shared" si="0"/>
        <v>0</v>
      </c>
      <c r="O21" s="4"/>
      <c r="P21" s="4"/>
      <c r="Q21" s="4"/>
      <c r="R21" s="4"/>
    </row>
    <row r="22" spans="2:18" ht="16" x14ac:dyDescent="0.2">
      <c r="B22" s="3"/>
      <c r="C22" s="3"/>
      <c r="D22" s="47">
        <f t="shared" si="0"/>
        <v>0</v>
      </c>
      <c r="N22" s="64" t="s">
        <v>23</v>
      </c>
      <c r="O22" s="1" t="s">
        <v>72</v>
      </c>
      <c r="P22" s="1" t="s">
        <v>63</v>
      </c>
      <c r="Q22" s="65" t="s">
        <v>6</v>
      </c>
      <c r="R22" s="1" t="s">
        <v>71</v>
      </c>
    </row>
    <row r="23" spans="2:18" x14ac:dyDescent="0.2">
      <c r="B23" s="88" t="s">
        <v>18</v>
      </c>
      <c r="C23" s="89"/>
      <c r="D23" s="47">
        <f>SUM(D16:D22)</f>
        <v>0</v>
      </c>
      <c r="O23" s="63" t="s">
        <v>69</v>
      </c>
      <c r="P23" s="63">
        <v>0.04</v>
      </c>
      <c r="Q23" s="63">
        <f>IF(F10&gt;415,415,F10)</f>
        <v>0</v>
      </c>
      <c r="R23" s="63">
        <f>P23*Q23</f>
        <v>0</v>
      </c>
    </row>
    <row r="24" spans="2:18" x14ac:dyDescent="0.2">
      <c r="O24" s="63" t="s">
        <v>70</v>
      </c>
      <c r="P24" s="63">
        <v>7.0000000000000007E-2</v>
      </c>
      <c r="Q24" s="63">
        <f>IF(F10&gt;415,(F10-415),0)</f>
        <v>0</v>
      </c>
      <c r="R24" s="63">
        <f>P24*Q24</f>
        <v>0</v>
      </c>
    </row>
    <row r="25" spans="2:18" x14ac:dyDescent="0.2">
      <c r="O25" s="81" t="s">
        <v>18</v>
      </c>
      <c r="P25" s="82"/>
      <c r="Q25" s="83"/>
      <c r="R25" s="63">
        <f>R23+R24</f>
        <v>0</v>
      </c>
    </row>
    <row r="26" spans="2:18" ht="16" x14ac:dyDescent="0.2">
      <c r="B26" s="71" t="s">
        <v>77</v>
      </c>
      <c r="C26" s="42"/>
      <c r="D26" s="42"/>
      <c r="E26" s="42"/>
      <c r="F26" s="42"/>
      <c r="G26" s="38"/>
      <c r="H26" s="38"/>
      <c r="I26" s="43"/>
      <c r="J26" s="38"/>
      <c r="K26" s="38"/>
      <c r="L26" s="66"/>
      <c r="M26" s="67"/>
      <c r="O26" s="4"/>
      <c r="P26" s="4"/>
      <c r="Q26" s="4"/>
      <c r="R26" s="4"/>
    </row>
    <row r="27" spans="2:18" ht="19" x14ac:dyDescent="0.25">
      <c r="B27" s="38"/>
      <c r="C27" s="1" t="s">
        <v>46</v>
      </c>
      <c r="D27" s="46"/>
      <c r="E27" s="45"/>
      <c r="F27" s="44"/>
      <c r="G27" s="38"/>
      <c r="H27" s="38"/>
      <c r="I27" s="38"/>
      <c r="J27" s="57" t="s">
        <v>45</v>
      </c>
      <c r="K27" s="58">
        <f>D27*40</f>
        <v>0</v>
      </c>
      <c r="L27" s="66"/>
      <c r="M27" s="68"/>
      <c r="N27" s="61" t="s">
        <v>24</v>
      </c>
      <c r="O27" s="1" t="s">
        <v>79</v>
      </c>
      <c r="P27" s="1" t="s">
        <v>24</v>
      </c>
      <c r="Q27" s="1" t="s">
        <v>84</v>
      </c>
      <c r="R27" s="1" t="s">
        <v>85</v>
      </c>
    </row>
    <row r="28" spans="2:18" x14ac:dyDescent="0.2"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66"/>
      <c r="M28" s="66"/>
      <c r="O28" s="63" t="s">
        <v>80</v>
      </c>
      <c r="P28" s="63">
        <f>IF(I10&gt;74,I10,0)</f>
        <v>0</v>
      </c>
      <c r="Q28" s="63" t="s">
        <v>83</v>
      </c>
      <c r="R28" s="63">
        <f>IF(I10&gt;74,I10*0.01,0)</f>
        <v>0</v>
      </c>
    </row>
    <row r="29" spans="2:18" ht="18" x14ac:dyDescent="0.25">
      <c r="B29" s="72" t="s">
        <v>76</v>
      </c>
      <c r="C29" s="42"/>
      <c r="D29" s="42"/>
      <c r="E29" s="42"/>
      <c r="F29" s="38"/>
      <c r="G29" s="38"/>
      <c r="H29" s="38"/>
      <c r="I29" s="38"/>
      <c r="J29" s="38"/>
      <c r="K29" s="38"/>
      <c r="L29" s="66"/>
      <c r="M29" s="66"/>
      <c r="O29" s="63" t="s">
        <v>81</v>
      </c>
      <c r="P29" s="63">
        <f>IF(I10&gt;160,I10,0)</f>
        <v>0</v>
      </c>
      <c r="Q29" s="63" t="s">
        <v>82</v>
      </c>
      <c r="R29" s="63">
        <f>IF(I10&gt;160,(I10-160)^2*0.1,0)</f>
        <v>0</v>
      </c>
    </row>
    <row r="30" spans="2:18" ht="19" x14ac:dyDescent="0.25">
      <c r="B30" s="42"/>
      <c r="C30" s="42"/>
      <c r="D30" s="42"/>
      <c r="E30" s="42"/>
      <c r="F30" s="38"/>
      <c r="G30" s="38"/>
      <c r="H30" s="38"/>
      <c r="I30" s="38"/>
      <c r="J30" s="53" t="s">
        <v>37</v>
      </c>
      <c r="K30" s="54">
        <f>SUM(H32:H38)</f>
        <v>0</v>
      </c>
      <c r="L30" s="66"/>
      <c r="M30" s="66"/>
      <c r="O30" s="81" t="s">
        <v>18</v>
      </c>
      <c r="P30" s="82"/>
      <c r="Q30" s="83"/>
      <c r="R30" s="63">
        <f>SUM(R28:R29)</f>
        <v>0</v>
      </c>
    </row>
    <row r="31" spans="2:18" ht="48" x14ac:dyDescent="0.2">
      <c r="B31" s="38"/>
      <c r="C31" s="1" t="s">
        <v>43</v>
      </c>
      <c r="D31" s="1" t="s">
        <v>42</v>
      </c>
      <c r="E31" s="1" t="s">
        <v>41</v>
      </c>
      <c r="F31" s="1" t="s">
        <v>40</v>
      </c>
      <c r="G31" s="1" t="s">
        <v>39</v>
      </c>
      <c r="H31" s="52" t="s">
        <v>38</v>
      </c>
      <c r="I31" s="38"/>
      <c r="J31" s="38"/>
      <c r="K31" s="37"/>
      <c r="L31" s="66"/>
      <c r="M31" s="66"/>
    </row>
    <row r="32" spans="2:18" x14ac:dyDescent="0.2">
      <c r="B32" s="38"/>
      <c r="C32" s="40"/>
      <c r="D32" s="40"/>
      <c r="E32" s="40"/>
      <c r="F32" s="40"/>
      <c r="G32" s="39"/>
      <c r="H32" s="51">
        <f t="shared" ref="H32:H38" si="1">IF(E32=0,0,F32/E32*G32*40*0.89)</f>
        <v>0</v>
      </c>
      <c r="I32" s="38"/>
      <c r="J32" s="38"/>
      <c r="K32" s="37"/>
      <c r="L32" s="69"/>
      <c r="M32" s="66"/>
      <c r="O32" s="66"/>
      <c r="P32" s="66"/>
      <c r="Q32" s="66"/>
      <c r="R32" s="66"/>
    </row>
    <row r="33" spans="2:18" x14ac:dyDescent="0.2">
      <c r="B33" s="38"/>
      <c r="C33" s="40"/>
      <c r="D33" s="40"/>
      <c r="E33" s="40"/>
      <c r="F33" s="40"/>
      <c r="G33" s="39"/>
      <c r="H33" s="51">
        <f t="shared" si="1"/>
        <v>0</v>
      </c>
      <c r="I33" s="38"/>
      <c r="J33" s="38"/>
      <c r="K33" s="37"/>
      <c r="L33" s="67"/>
      <c r="M33" s="66"/>
      <c r="O33" s="74"/>
      <c r="P33" s="74"/>
      <c r="Q33" s="74"/>
      <c r="R33" s="74"/>
    </row>
    <row r="34" spans="2:18" x14ac:dyDescent="0.2">
      <c r="B34" s="38"/>
      <c r="C34" s="40"/>
      <c r="D34" s="40"/>
      <c r="E34" s="40"/>
      <c r="F34" s="40"/>
      <c r="G34" s="39" t="s">
        <v>36</v>
      </c>
      <c r="H34" s="51">
        <f t="shared" si="1"/>
        <v>0</v>
      </c>
      <c r="I34" s="38"/>
      <c r="J34" s="38"/>
      <c r="K34" s="37"/>
      <c r="L34" s="69"/>
      <c r="M34" s="66"/>
      <c r="O34" s="66"/>
      <c r="P34" s="66"/>
      <c r="Q34" s="66"/>
      <c r="R34" s="66"/>
    </row>
    <row r="35" spans="2:18" x14ac:dyDescent="0.2">
      <c r="B35" s="38"/>
      <c r="C35" s="40"/>
      <c r="D35" s="40"/>
      <c r="E35" s="40"/>
      <c r="F35" s="40"/>
      <c r="G35" s="39"/>
      <c r="H35" s="51">
        <f t="shared" si="1"/>
        <v>0</v>
      </c>
      <c r="I35" s="38"/>
      <c r="J35" s="37"/>
      <c r="K35" s="37"/>
      <c r="L35" s="69"/>
      <c r="M35" s="66"/>
      <c r="O35" s="66"/>
      <c r="P35" s="66"/>
      <c r="Q35" s="66"/>
      <c r="R35" s="66"/>
    </row>
    <row r="36" spans="2:18" x14ac:dyDescent="0.2">
      <c r="B36" s="38"/>
      <c r="C36" s="40"/>
      <c r="D36" s="40"/>
      <c r="E36" s="40"/>
      <c r="F36" s="40"/>
      <c r="G36" s="39"/>
      <c r="H36" s="51">
        <f t="shared" si="1"/>
        <v>0</v>
      </c>
      <c r="I36" s="38"/>
      <c r="J36" s="37"/>
      <c r="K36" s="37"/>
      <c r="L36" s="69"/>
      <c r="M36" s="66"/>
    </row>
    <row r="37" spans="2:18" x14ac:dyDescent="0.2">
      <c r="B37" s="38"/>
      <c r="C37" s="40"/>
      <c r="D37" s="40"/>
      <c r="E37" s="40"/>
      <c r="F37" s="40"/>
      <c r="G37" s="39"/>
      <c r="H37" s="51">
        <f t="shared" si="1"/>
        <v>0</v>
      </c>
      <c r="I37" s="38"/>
      <c r="J37" s="37"/>
      <c r="K37" s="37"/>
      <c r="L37" s="69"/>
      <c r="M37" s="66"/>
    </row>
    <row r="38" spans="2:18" x14ac:dyDescent="0.2">
      <c r="B38" s="38"/>
      <c r="C38" s="40"/>
      <c r="D38" s="40"/>
      <c r="E38" s="40"/>
      <c r="F38" s="40"/>
      <c r="G38" s="39"/>
      <c r="H38" s="51">
        <f t="shared" si="1"/>
        <v>0</v>
      </c>
      <c r="I38" s="38"/>
      <c r="J38" s="37"/>
      <c r="K38" s="37"/>
      <c r="L38" s="69"/>
      <c r="M38" s="69"/>
    </row>
    <row r="39" spans="2:18" x14ac:dyDescent="0.2">
      <c r="B39" s="38"/>
      <c r="C39" s="38"/>
      <c r="D39" s="38"/>
      <c r="E39" s="38"/>
      <c r="F39" s="38"/>
      <c r="G39" s="38"/>
      <c r="H39" s="38"/>
      <c r="I39" s="38"/>
      <c r="J39" s="37"/>
      <c r="K39" s="37"/>
      <c r="L39" s="69"/>
      <c r="M39" s="69"/>
    </row>
  </sheetData>
  <mergeCells count="8">
    <mergeCell ref="O25:Q25"/>
    <mergeCell ref="O30:Q30"/>
    <mergeCell ref="B8:C8"/>
    <mergeCell ref="D8:E8"/>
    <mergeCell ref="G8:I8"/>
    <mergeCell ref="J8:J9"/>
    <mergeCell ref="B23:C23"/>
    <mergeCell ref="O19:Q19"/>
  </mergeCells>
  <pageMargins left="0.7" right="0.7" top="0.75" bottom="0.75" header="0.3" footer="0.3"/>
  <pageSetup orientation="portrait" horizontalDpi="0" verticalDpi="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E1B3E-FE3A-47E9-856F-2B171ADAA6ED}">
  <dimension ref="A1:U17"/>
  <sheetViews>
    <sheetView showGridLines="0" showZeros="0" workbookViewId="0">
      <selection activeCell="A11" sqref="A11"/>
    </sheetView>
  </sheetViews>
  <sheetFormatPr baseColWidth="10" defaultColWidth="11.5" defaultRowHeight="15" x14ac:dyDescent="0.2"/>
  <cols>
    <col min="2" max="2" width="10.83203125" customWidth="1"/>
    <col min="3" max="3" width="10.1640625" customWidth="1"/>
    <col min="4" max="4" width="10.83203125" style="28" customWidth="1"/>
    <col min="5" max="5" width="9.83203125" customWidth="1"/>
    <col min="8" max="8" width="14.5" customWidth="1"/>
    <col min="9" max="9" width="9.1640625"/>
    <col min="10" max="10" width="11.5" customWidth="1"/>
    <col min="11" max="11" width="11" customWidth="1"/>
    <col min="12" max="14" width="13.5" customWidth="1"/>
    <col min="16" max="17" width="13.5" hidden="1" customWidth="1"/>
    <col min="18" max="20" width="11.5" hidden="1" customWidth="1"/>
    <col min="21" max="21" width="0" hidden="1" customWidth="1"/>
  </cols>
  <sheetData>
    <row r="1" spans="1:21" ht="19" x14ac:dyDescent="0.25">
      <c r="A1" s="6" t="s">
        <v>0</v>
      </c>
      <c r="D1"/>
      <c r="P1" t="s">
        <v>1</v>
      </c>
    </row>
    <row r="2" spans="1:21" ht="64" x14ac:dyDescent="0.2">
      <c r="A2" s="8" t="s">
        <v>2</v>
      </c>
      <c r="B2" s="8" t="s">
        <v>3</v>
      </c>
      <c r="C2" s="8" t="s">
        <v>4</v>
      </c>
      <c r="D2" s="8" t="s">
        <v>5</v>
      </c>
      <c r="E2" s="8" t="s">
        <v>6</v>
      </c>
      <c r="F2" s="8" t="s">
        <v>7</v>
      </c>
      <c r="G2" s="8" t="s">
        <v>8</v>
      </c>
      <c r="H2" s="8" t="s">
        <v>9</v>
      </c>
      <c r="M2" s="4"/>
      <c r="Q2" s="1" t="s">
        <v>10</v>
      </c>
      <c r="R2" s="1" t="s">
        <v>11</v>
      </c>
      <c r="S2" s="1" t="s">
        <v>12</v>
      </c>
      <c r="T2" s="1" t="s">
        <v>13</v>
      </c>
      <c r="U2" s="1" t="s">
        <v>14</v>
      </c>
    </row>
    <row r="3" spans="1:21" x14ac:dyDescent="0.2">
      <c r="A3" s="2" t="s">
        <v>15</v>
      </c>
      <c r="B3" s="3"/>
      <c r="C3" s="3"/>
      <c r="D3" s="3"/>
      <c r="E3" s="5"/>
      <c r="F3" s="5"/>
      <c r="G3" s="5"/>
      <c r="H3" s="31">
        <f>G3+(0.8*F3)</f>
        <v>0</v>
      </c>
      <c r="M3" s="4"/>
      <c r="P3" t="s">
        <v>15</v>
      </c>
      <c r="Q3" s="2">
        <f>D3*1.2</f>
        <v>0</v>
      </c>
      <c r="R3" s="2">
        <f>R5</f>
        <v>0.9</v>
      </c>
      <c r="S3" s="2">
        <f>C3*R5</f>
        <v>0</v>
      </c>
      <c r="T3" s="2">
        <f>IFERROR(((E3/$E$5)*$T$5),0)</f>
        <v>0</v>
      </c>
      <c r="U3" s="2">
        <f>IFERROR((H3/$H$5)*$U$5,0)</f>
        <v>0</v>
      </c>
    </row>
    <row r="4" spans="1:21" x14ac:dyDescent="0.2">
      <c r="A4" s="2" t="s">
        <v>16</v>
      </c>
      <c r="B4" s="2"/>
      <c r="C4" s="2"/>
      <c r="D4" s="2"/>
      <c r="E4" s="5"/>
      <c r="F4" s="5"/>
      <c r="G4" s="5"/>
      <c r="H4" s="31">
        <f>G4+(0.8*F4)</f>
        <v>0</v>
      </c>
      <c r="M4" s="4"/>
      <c r="P4" t="s">
        <v>17</v>
      </c>
      <c r="Q4" s="2">
        <f>D4*1.2</f>
        <v>0</v>
      </c>
      <c r="R4" s="2">
        <f>R5</f>
        <v>0.9</v>
      </c>
      <c r="S4" s="2">
        <f>C4*R5</f>
        <v>0</v>
      </c>
      <c r="T4" s="2">
        <f>IFERROR(((E4/$E$5)*$T$5),0)</f>
        <v>0</v>
      </c>
      <c r="U4" s="2">
        <f>IFERROR((H4/$H$5)*$U$5,0)</f>
        <v>0</v>
      </c>
    </row>
    <row r="5" spans="1:21" x14ac:dyDescent="0.2">
      <c r="A5" s="30" t="s">
        <v>18</v>
      </c>
      <c r="B5" s="31">
        <f>SUM(B3:B4)</f>
        <v>0</v>
      </c>
      <c r="C5" s="31">
        <f t="shared" ref="C5:H5" si="0">SUM(C3:C4)</f>
        <v>0</v>
      </c>
      <c r="D5" s="31">
        <f t="shared" si="0"/>
        <v>0</v>
      </c>
      <c r="E5" s="31">
        <f t="shared" si="0"/>
        <v>0</v>
      </c>
      <c r="F5" s="31">
        <f t="shared" si="0"/>
        <v>0</v>
      </c>
      <c r="G5" s="31">
        <f t="shared" si="0"/>
        <v>0</v>
      </c>
      <c r="H5" s="31">
        <f t="shared" si="0"/>
        <v>0</v>
      </c>
      <c r="M5" s="4"/>
      <c r="P5" t="s">
        <v>18</v>
      </c>
      <c r="Q5" s="2">
        <f>D5*1.2</f>
        <v>0</v>
      </c>
      <c r="R5" s="2">
        <f>IF(B5&gt;=4,1.75,(IF(B5=3,1.1,0.9)))</f>
        <v>0.9</v>
      </c>
      <c r="S5" s="2">
        <f>R5*C5</f>
        <v>0</v>
      </c>
      <c r="T5" s="2">
        <f>IF(E5&gt;415,(E5-415)*0.07+(415*0.04),E5*0.04)</f>
        <v>0</v>
      </c>
      <c r="U5" s="2">
        <f>IF(H5&gt;74,IF(H5&gt;160,H5*0.01+(H5-160)^2/10,H5*0.01),0)</f>
        <v>0</v>
      </c>
    </row>
    <row r="7" spans="1:21" ht="19" x14ac:dyDescent="0.25">
      <c r="A7" s="6" t="s">
        <v>19</v>
      </c>
      <c r="D7"/>
    </row>
    <row r="8" spans="1:21" ht="16" x14ac:dyDescent="0.2">
      <c r="A8" s="1" t="s">
        <v>20</v>
      </c>
      <c r="B8" s="1" t="s">
        <v>21</v>
      </c>
      <c r="C8" s="1" t="s">
        <v>22</v>
      </c>
      <c r="D8" s="1" t="s">
        <v>23</v>
      </c>
      <c r="E8" s="1" t="s">
        <v>24</v>
      </c>
      <c r="F8" s="1" t="s">
        <v>18</v>
      </c>
    </row>
    <row r="9" spans="1:21" ht="48" x14ac:dyDescent="0.2">
      <c r="A9" s="1" t="s">
        <v>25</v>
      </c>
      <c r="B9" s="26">
        <f>S5</f>
        <v>0</v>
      </c>
      <c r="C9" s="27">
        <f>Q5</f>
        <v>0</v>
      </c>
      <c r="D9" s="32">
        <f>T5</f>
        <v>0</v>
      </c>
      <c r="E9" s="33">
        <f>U5</f>
        <v>0</v>
      </c>
      <c r="F9" s="34">
        <f>SUM(B9:E9)</f>
        <v>0</v>
      </c>
    </row>
    <row r="11" spans="1:21" ht="45" customHeight="1" x14ac:dyDescent="0.25">
      <c r="A11" s="9" t="s">
        <v>20</v>
      </c>
      <c r="B11" s="9" t="s">
        <v>26</v>
      </c>
      <c r="C11" s="9" t="s">
        <v>27</v>
      </c>
      <c r="D11" s="9" t="s">
        <v>28</v>
      </c>
      <c r="E11" s="9" t="s">
        <v>29</v>
      </c>
      <c r="F11" s="9" t="s">
        <v>30</v>
      </c>
      <c r="H11" s="1" t="s">
        <v>31</v>
      </c>
      <c r="I11" s="35">
        <f>F9</f>
        <v>0</v>
      </c>
    </row>
    <row r="12" spans="1:21" ht="21" x14ac:dyDescent="0.25">
      <c r="A12" s="10" t="s">
        <v>21</v>
      </c>
      <c r="B12" s="11">
        <f>B9</f>
        <v>0</v>
      </c>
      <c r="C12" s="12">
        <f>C3</f>
        <v>0</v>
      </c>
      <c r="D12" s="13">
        <f>C5</f>
        <v>0</v>
      </c>
      <c r="E12" s="11">
        <f>IFERROR(C12/D12,0)</f>
        <v>0</v>
      </c>
      <c r="F12" s="11">
        <f>E12*B12</f>
        <v>0</v>
      </c>
      <c r="H12" s="7" t="s">
        <v>32</v>
      </c>
      <c r="I12" s="29">
        <f>F17</f>
        <v>0</v>
      </c>
    </row>
    <row r="13" spans="1:21" ht="21" x14ac:dyDescent="0.25">
      <c r="A13" s="14" t="s">
        <v>22</v>
      </c>
      <c r="B13" s="15">
        <f>C9</f>
        <v>0</v>
      </c>
      <c r="C13" s="16">
        <f>D3</f>
        <v>0</v>
      </c>
      <c r="D13" s="17">
        <f>D5</f>
        <v>0</v>
      </c>
      <c r="E13" s="15">
        <f>IFERROR(C13/D13,0)</f>
        <v>0</v>
      </c>
      <c r="F13" s="15">
        <f t="shared" ref="F13:F15" si="1">E13*B13</f>
        <v>0</v>
      </c>
      <c r="H13" s="7" t="s">
        <v>33</v>
      </c>
      <c r="I13" s="36">
        <f>I11+I12</f>
        <v>0</v>
      </c>
    </row>
    <row r="14" spans="1:21" ht="16" x14ac:dyDescent="0.2">
      <c r="A14" s="18" t="s">
        <v>23</v>
      </c>
      <c r="B14" s="21">
        <f>D9</f>
        <v>0</v>
      </c>
      <c r="C14" s="19">
        <f>E3</f>
        <v>0</v>
      </c>
      <c r="D14" s="20">
        <f>E5</f>
        <v>0</v>
      </c>
      <c r="E14" s="21">
        <f>IFERROR(C14/D14,0)</f>
        <v>0</v>
      </c>
      <c r="F14" s="21">
        <f t="shared" si="1"/>
        <v>0</v>
      </c>
    </row>
    <row r="15" spans="1:21" ht="16" x14ac:dyDescent="0.2">
      <c r="A15" s="22" t="s">
        <v>24</v>
      </c>
      <c r="B15" s="25">
        <f>E9</f>
        <v>0</v>
      </c>
      <c r="C15" s="23">
        <f>G3</f>
        <v>0</v>
      </c>
      <c r="D15" s="24">
        <f>G5</f>
        <v>0</v>
      </c>
      <c r="E15" s="25">
        <f>IFERROR(C15/D15,0)</f>
        <v>0</v>
      </c>
      <c r="F15" s="25">
        <f t="shared" si="1"/>
        <v>0</v>
      </c>
    </row>
    <row r="16" spans="1:21" x14ac:dyDescent="0.2">
      <c r="B16" s="92" t="s">
        <v>34</v>
      </c>
      <c r="C16" s="92"/>
      <c r="D16" s="92"/>
      <c r="E16" s="92"/>
      <c r="F16" s="49">
        <f>SUM(F12:F15)</f>
        <v>0</v>
      </c>
    </row>
    <row r="17" spans="4:6" x14ac:dyDescent="0.2">
      <c r="D17" s="93" t="s">
        <v>35</v>
      </c>
      <c r="E17" s="93"/>
      <c r="F17" s="50">
        <f>F16*0.2</f>
        <v>0</v>
      </c>
    </row>
  </sheetData>
  <protectedRanges>
    <protectedRange sqref="B3:G4" name="Plage1"/>
  </protectedRanges>
  <mergeCells count="2">
    <mergeCell ref="B16:E16"/>
    <mergeCell ref="D17:E17"/>
  </mergeCells>
  <pageMargins left="0.7" right="0.7" top="0.75" bottom="0.75" header="0.3" footer="0.3"/>
  <pageSetup orientation="portrait" horizontalDpi="90" verticalDpi="9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82a6e0f8a74222ad817dcafd8484b7 xmlns="a7cb9fcf-8b97-401b-8ca5-6a8db4f5bc19">
      <Terms xmlns="http://schemas.microsoft.com/office/infopath/2007/PartnerControls"/>
    </me82a6e0f8a74222ad817dcafd8484b7>
    <pfff3eb5fb58411eb1c4664bdf7406d5 xmlns="a48714f7-a138-40bb-9404-625c73db62b8">
      <Terms xmlns="http://schemas.microsoft.com/office/infopath/2007/PartnerControls"/>
    </pfff3eb5fb58411eb1c4664bdf7406d5>
    <DocumentSetDescription xmlns="http://schemas.microsoft.com/sharepoint/v3" xsi:nil="true"/>
    <p8f8ad182de2428784bc7d1573dabf72 xmlns="f69c9462-edc3-4f12-a45e-7b3db376d223">
      <Terms xmlns="http://schemas.microsoft.com/office/infopath/2007/PartnerControls">
        <TermInfo xmlns="http://schemas.microsoft.com/office/infopath/2007/PartnerControls">
          <TermName xmlns="http://schemas.microsoft.com/office/infopath/2007/PartnerControls">FNEEQ</TermName>
          <TermId xmlns="http://schemas.microsoft.com/office/infopath/2007/PartnerControls">e0a7669e-2b70-4c5c-89f0-82e453f8c17c</TermId>
        </TermInfo>
      </Terms>
    </p8f8ad182de2428784bc7d1573dabf72>
    <bb3f3a7d558e4a5991ed54e7df808df6 xmlns="f69c9462-edc3-4f12-a45e-7b3db376d223">
      <Terms xmlns="http://schemas.microsoft.com/office/infopath/2007/PartnerControls"/>
    </bb3f3a7d558e4a5991ed54e7df808df6>
    <ce5cb620259f48ee92040608c5c7f95f xmlns="f69c9462-edc3-4f12-a45e-7b3db376d223">
      <Terms xmlns="http://schemas.microsoft.com/office/infopath/2007/PartnerControls"/>
    </ce5cb620259f48ee92040608c5c7f95f>
    <caa0335ec1e1404990a652dff170f94e xmlns="a48714f7-a138-40bb-9404-625c73db62b8">
      <Terms xmlns="http://schemas.microsoft.com/office/infopath/2007/PartnerControls"/>
    </caa0335ec1e1404990a652dff170f94e>
    <ic52787edc6048e5b58d275a0b63e842 xmlns="94d7a349-c8b0-4937-87f8-6e3063b96aea">
      <Terms xmlns="http://schemas.microsoft.com/office/infopath/2007/PartnerControls"/>
    </ic52787edc6048e5b58d275a0b63e842>
    <o9c6e3ded9374481b81c805a31f4da47 xmlns="a48714f7-a138-40bb-9404-625c73db62b8">
      <Terms xmlns="http://schemas.microsoft.com/office/infopath/2007/PartnerControls"/>
    </o9c6e3ded9374481b81c805a31f4da47>
    <g1bbc7d6c7d142f0a809de8bb3ec6b93 xmlns="94d7a349-c8b0-4937-87f8-6e3063b96aea">
      <Terms xmlns="http://schemas.microsoft.com/office/infopath/2007/PartnerControls"/>
    </g1bbc7d6c7d142f0a809de8bb3ec6b93>
    <o3393a66dd7a46e1bbf4504212b37d62 xmlns="94d7a349-c8b0-4937-87f8-6e3063b96aea">
      <Terms xmlns="http://schemas.microsoft.com/office/infopath/2007/PartnerControls"/>
    </o3393a66dd7a46e1bbf4504212b37d62>
    <e47dbf6dee564df49cf5887a6bfe323c xmlns="94d7a349-c8b0-4937-87f8-6e3063b96aea">
      <Terms xmlns="http://schemas.microsoft.com/office/infopath/2007/PartnerControls"/>
    </e47dbf6dee564df49cf5887a6bfe323c>
    <TaxCatchAll xmlns="89644d9e-0e6f-492d-8d70-4325867533af">
      <Value>1</Value>
    </TaxCatchAll>
    <na6da61af4fa4f1585f80485de0ee64a xmlns="89644d9e-0e6f-492d-8d70-4325867533af">
      <Terms xmlns="http://schemas.microsoft.com/office/infopath/2007/PartnerControls"/>
    </na6da61af4fa4f1585f80485de0ee64a>
    <csnLinkedConversations xmlns="89644d9e-0e6f-492d-8d70-4325867533af" xsi:nil="true"/>
    <lcf76f155ced4ddcb4097134ff3c332f xmlns="0bde310c-cfeb-4299-9947-203120f73633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42E29498DA8246AD28FD54E792431A" ma:contentTypeVersion="39" ma:contentTypeDescription="Create a new document." ma:contentTypeScope="" ma:versionID="7622d43b28d0ea4b91436d2126ded57b">
  <xsd:schema xmlns:xsd="http://www.w3.org/2001/XMLSchema" xmlns:xs="http://www.w3.org/2001/XMLSchema" xmlns:p="http://schemas.microsoft.com/office/2006/metadata/properties" xmlns:ns1="http://schemas.microsoft.com/sharepoint/v3" xmlns:ns2="89644d9e-0e6f-492d-8d70-4325867533af" xmlns:ns3="f69c9462-edc3-4f12-a45e-7b3db376d223" xmlns:ns4="94d7a349-c8b0-4937-87f8-6e3063b96aea" xmlns:ns5="a48714f7-a138-40bb-9404-625c73db62b8" xmlns:ns6="a7cb9fcf-8b97-401b-8ca5-6a8db4f5bc19" xmlns:ns7="0bde310c-cfeb-4299-9947-203120f73633" targetNamespace="http://schemas.microsoft.com/office/2006/metadata/properties" ma:root="true" ma:fieldsID="a05b1b6fb6c70fc441470d692c285e9b" ns1:_="" ns2:_="" ns3:_="" ns4:_="" ns5:_="" ns6:_="" ns7:_="">
    <xsd:import namespace="http://schemas.microsoft.com/sharepoint/v3"/>
    <xsd:import namespace="89644d9e-0e6f-492d-8d70-4325867533af"/>
    <xsd:import namespace="f69c9462-edc3-4f12-a45e-7b3db376d223"/>
    <xsd:import namespace="94d7a349-c8b0-4937-87f8-6e3063b96aea"/>
    <xsd:import namespace="a48714f7-a138-40bb-9404-625c73db62b8"/>
    <xsd:import namespace="a7cb9fcf-8b97-401b-8ca5-6a8db4f5bc19"/>
    <xsd:import namespace="0bde310c-cfeb-4299-9947-203120f73633"/>
    <xsd:element name="properties">
      <xsd:complexType>
        <xsd:sequence>
          <xsd:element name="documentManagement">
            <xsd:complexType>
              <xsd:all>
                <xsd:element ref="ns1:DocumentSetDescription" minOccurs="0"/>
                <xsd:element ref="ns3:p8f8ad182de2428784bc7d1573dabf72" minOccurs="0"/>
                <xsd:element ref="ns3:bb3f3a7d558e4a5991ed54e7df808df6" minOccurs="0"/>
                <xsd:element ref="ns2:TaxCatchAll" minOccurs="0"/>
                <xsd:element ref="ns4:o3393a66dd7a46e1bbf4504212b37d62" minOccurs="0"/>
                <xsd:element ref="ns4:g1bbc7d6c7d142f0a809de8bb3ec6b93" minOccurs="0"/>
                <xsd:element ref="ns4:e47dbf6dee564df49cf5887a6bfe323c" minOccurs="0"/>
                <xsd:element ref="ns4:ic52787edc6048e5b58d275a0b63e842" minOccurs="0"/>
                <xsd:element ref="ns3:ce5cb620259f48ee92040608c5c7f95f" minOccurs="0"/>
                <xsd:element ref="ns5:o9c6e3ded9374481b81c805a31f4da47" minOccurs="0"/>
                <xsd:element ref="ns5:pfff3eb5fb58411eb1c4664bdf7406d5" minOccurs="0"/>
                <xsd:element ref="ns5:caa0335ec1e1404990a652dff170f94e" minOccurs="0"/>
                <xsd:element ref="ns6:me82a6e0f8a74222ad817dcafd8484b7" minOccurs="0"/>
                <xsd:element ref="ns2:na6da61af4fa4f1585f80485de0ee64a" minOccurs="0"/>
                <xsd:element ref="ns2:csnLinkedConversations" minOccurs="0"/>
                <xsd:element ref="ns7:MediaServiceMetadata" minOccurs="0"/>
                <xsd:element ref="ns7:MediaServiceFastMetadata" minOccurs="0"/>
                <xsd:element ref="ns7:MediaServiceSearchProperties" minOccurs="0"/>
                <xsd:element ref="ns7:MediaServiceObjectDetectorVersions" minOccurs="0"/>
                <xsd:element ref="ns7:lcf76f155ced4ddcb4097134ff3c332f" minOccurs="0"/>
                <xsd:element ref="ns7:MediaServiceDateTaken" minOccurs="0"/>
                <xsd:element ref="ns7:MediaServiceOCR" minOccurs="0"/>
                <xsd:element ref="ns7:MediaServiceGenerationTime" minOccurs="0"/>
                <xsd:element ref="ns7:MediaServiceEventHashCode" minOccurs="0"/>
                <xsd:element ref="ns7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DocumentSetDescription" ma:index="2" nillable="true" ma:displayName="Description" ma:description="A description of the Document Set" ma:internalName="DocumentSetDescription" ma:readOnly="fals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644d9e-0e6f-492d-8d70-4325867533af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36e0780e-44a2-48ea-9fde-c52f5d1714e5}" ma:internalName="TaxCatchAll" ma:readOnly="false" ma:showField="CatchAllData" ma:web="89644d9e-0e6f-492d-8d70-4325867533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na6da61af4fa4f1585f80485de0ee64a" ma:index="33" nillable="true" ma:taxonomy="true" ma:internalName="na6da61af4fa4f1585f80485de0ee64a" ma:taxonomyFieldName="csnStatut" ma:displayName="Status" ma:readOnly="false" ma:default="" ma:fieldId="{7a6da61a-f4fa-4f15-85f8-0485de0ee64a}" ma:sspId="3e7a519b-212d-4352-90e8-ee830e9905a0" ma:termSetId="06d9d297-e943-42ad-bb63-413c4cf142e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snLinkedConversations" ma:index="34" nillable="true" ma:displayName="Linked conversations" ma:hidden="true" ma:internalName="csnLinkedConversations" ma:readOnly="fals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c9462-edc3-4f12-a45e-7b3db376d223" elementFormDefault="qualified">
    <xsd:import namespace="http://schemas.microsoft.com/office/2006/documentManagement/types"/>
    <xsd:import namespace="http://schemas.microsoft.com/office/infopath/2007/PartnerControls"/>
    <xsd:element name="p8f8ad182de2428784bc7d1573dabf72" ma:index="9" nillable="true" ma:taxonomy="true" ma:internalName="p8f8ad182de2428784bc7d1573dabf72" ma:taxonomyFieldName="csnWorkspaceClassification" ma:displayName="Classification" ma:readOnly="false" ma:default="1;#FNEEQ|e0a7669e-2b70-4c5c-89f0-82e453f8c17c" ma:fieldId="{98f8ad18-2de2-4287-84bc-7d1573dabf72}" ma:taxonomyMulti="true" ma:sspId="3e7a519b-212d-4352-90e8-ee830e9905a0" ma:termSetId="7aee7750-ec99-461b-89db-3cd533d2870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b3f3a7d558e4a5991ed54e7df808df6" ma:index="10" nillable="true" ma:taxonomy="true" ma:internalName="bb3f3a7d558e4a5991ed54e7df808df6" ma:taxonomyFieldName="csnDocumentType" ma:displayName="Document type" ma:readOnly="false" ma:default="" ma:fieldId="{bb3f3a7d-558e-4a59-91ed-54e7df808df6}" ma:sspId="3e7a519b-212d-4352-90e8-ee830e9905a0" ma:termSetId="6ba9b24e-6925-4ace-8d05-99dd1f72099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e5cb620259f48ee92040608c5c7f95f" ma:index="19" nillable="true" ma:taxonomy="true" ma:internalName="ce5cb620259f48ee92040608c5c7f95f" ma:taxonomyFieldName="csnObject" ma:displayName="Object" ma:readOnly="false" ma:default="" ma:fieldId="{ce5cb620-259f-48ee-9204-0608c5c7f95f}" ma:taxonomyMulti="true" ma:sspId="3e7a519b-212d-4352-90e8-ee830e9905a0" ma:termSetId="b3a60b4b-ee72-4fca-8d6d-9a6abc11d34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d7a349-c8b0-4937-87f8-6e3063b96aea" elementFormDefault="qualified">
    <xsd:import namespace="http://schemas.microsoft.com/office/2006/documentManagement/types"/>
    <xsd:import namespace="http://schemas.microsoft.com/office/infopath/2007/PartnerControls"/>
    <xsd:element name="o3393a66dd7a46e1bbf4504212b37d62" ma:index="15" nillable="true" ma:taxonomy="true" ma:internalName="o3393a66dd7a46e1bbf4504212b37d62" ma:taxonomyFieldName="csnSyndicate" ma:displayName="Syndicate" ma:readOnly="false" ma:default="" ma:fieldId="{83393a66-dd7a-46e1-bbf4-504212b37d62}" ma:taxonomyMulti="true" ma:sspId="3e7a519b-212d-4352-90e8-ee830e9905a0" ma:termSetId="28dfe3cf-ee3d-4967-b087-ff6b7a78d90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1bbc7d6c7d142f0a809de8bb3ec6b93" ma:index="16" nillable="true" ma:taxonomy="true" ma:internalName="g1bbc7d6c7d142f0a809de8bb3ec6b93" ma:taxonomyFieldName="csnSector" ma:displayName="Sector" ma:readOnly="false" ma:default="" ma:fieldId="{01bbc7d6-c7d1-42f0-a809-de8bb3ec6b93}" ma:taxonomyMulti="true" ma:sspId="3e7a519b-212d-4352-90e8-ee830e9905a0" ma:termSetId="78534aeb-021c-4fce-90f8-894e2bd112e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47dbf6dee564df49cf5887a6bfe323c" ma:index="17" nillable="true" ma:taxonomy="true" ma:internalName="e47dbf6dee564df49cf5887a6bfe323c" ma:taxonomyFieldName="csnFederation" ma:displayName="Federation" ma:readOnly="false" ma:default="" ma:fieldId="{e47dbf6d-ee56-4df4-9cf5-887a6bfe323c}" ma:taxonomyMulti="true" ma:sspId="3e7a519b-212d-4352-90e8-ee830e9905a0" ma:termSetId="fb134ab5-d727-44c2-9d03-e7ee32718de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c52787edc6048e5b58d275a0b63e842" ma:index="18" nillable="true" ma:taxonomy="true" ma:internalName="ic52787edc6048e5b58d275a0b63e842" ma:taxonomyFieldName="csnCounsil" ma:displayName="Counsil" ma:readOnly="false" ma:default="" ma:fieldId="{2c52787e-dc60-48e5-b58d-275a0b63e842}" ma:taxonomyMulti="true" ma:sspId="3e7a519b-212d-4352-90e8-ee830e9905a0" ma:termSetId="56af6f3b-6a9c-4179-8f1c-5107eabf82af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8714f7-a138-40bb-9404-625c73db62b8" elementFormDefault="qualified">
    <xsd:import namespace="http://schemas.microsoft.com/office/2006/documentManagement/types"/>
    <xsd:import namespace="http://schemas.microsoft.com/office/infopath/2007/PartnerControls"/>
    <xsd:element name="o9c6e3ded9374481b81c805a31f4da47" ma:index="20" nillable="true" ma:taxonomy="true" ma:internalName="o9c6e3ded9374481b81c805a31f4da47" ma:taxonomyFieldName="csnSubSector" ma:displayName="Sub sector" ma:readOnly="false" ma:default="" ma:fieldId="{89c6e3de-d937-4481-b81c-805a31f4da47}" ma:taxonomyMulti="true" ma:sspId="3e7a519b-212d-4352-90e8-ee830e9905a0" ma:termSetId="32e7b64f-5bf5-4e54-b054-2938132f021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fff3eb5fb58411eb1c4664bdf7406d5" ma:index="21" nillable="true" ma:taxonomy="true" ma:internalName="pfff3eb5fb58411eb1c4664bdf7406d5" ma:taxonomyFieldName="csnSubRegion" ma:displayName="Sub region" ma:readOnly="false" ma:default="" ma:fieldId="{9fff3eb5-fb58-411e-b1c4-664bdf7406d5}" ma:taxonomyMulti="true" ma:sspId="3e7a519b-212d-4352-90e8-ee830e9905a0" ma:termSetId="6410efda-1bea-498e-ba0b-a8f4e5d1e20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aa0335ec1e1404990a652dff170f94e" ma:index="22" nillable="true" ma:taxonomy="true" ma:internalName="caa0335ec1e1404990a652dff170f94e" ma:taxonomyFieldName="csnRegion" ma:displayName="Region" ma:readOnly="false" ma:default="" ma:fieldId="{caa0335e-c1e1-4049-90a6-52dff170f94e}" ma:taxonomyMulti="true" ma:sspId="3e7a519b-212d-4352-90e8-ee830e9905a0" ma:termSetId="b4ebd8ac-55ae-4811-ad9e-a4e82affe8ac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cb9fcf-8b97-401b-8ca5-6a8db4f5bc19" elementFormDefault="qualified">
    <xsd:import namespace="http://schemas.microsoft.com/office/2006/documentManagement/types"/>
    <xsd:import namespace="http://schemas.microsoft.com/office/infopath/2007/PartnerControls"/>
    <xsd:element name="me82a6e0f8a74222ad817dcafd8484b7" ma:index="32" nillable="true" ma:taxonomy="true" ma:internalName="me82a6e0f8a74222ad817dcafd8484b7" ma:taxonomyFieldName="csnService" ma:displayName="Service/Module" ma:readOnly="false" ma:default="" ma:fieldId="{6e82a6e0-f8a7-4222-ad81-7dcafd8484b7}" ma:taxonomyMulti="true" ma:sspId="3e7a519b-212d-4352-90e8-ee830e9905a0" ma:termSetId="276cd23f-01b8-4383-a59e-f6c758186172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de310c-cfeb-4299-9947-203120f7363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3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3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3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3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40" nillable="true" ma:taxonomy="true" ma:internalName="lcf76f155ced4ddcb4097134ff3c332f" ma:taxonomyFieldName="MediaServiceImageTags" ma:displayName="Image Tags" ma:readOnly="false" ma:fieldId="{5cf76f15-5ced-4ddc-b409-7134ff3c332f}" ma:taxonomyMulti="true" ma:sspId="3e7a519b-212d-4352-90e8-ee830e9905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4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4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4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4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45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72091C7-52B6-4BA1-9978-1F61F00D2582}">
  <ds:schemaRefs>
    <ds:schemaRef ds:uri="89644d9e-0e6f-492d-8d70-4325867533af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0bde310c-cfeb-4299-9947-203120f73633"/>
    <ds:schemaRef ds:uri="http://purl.org/dc/terms/"/>
    <ds:schemaRef ds:uri="http://schemas.microsoft.com/sharepoint/v3"/>
    <ds:schemaRef ds:uri="f69c9462-edc3-4f12-a45e-7b3db376d223"/>
    <ds:schemaRef ds:uri="http://purl.org/dc/dcmitype/"/>
    <ds:schemaRef ds:uri="http://purl.org/dc/elements/1.1/"/>
    <ds:schemaRef ds:uri="a7cb9fcf-8b97-401b-8ca5-6a8db4f5bc19"/>
    <ds:schemaRef ds:uri="a48714f7-a138-40bb-9404-625c73db62b8"/>
    <ds:schemaRef ds:uri="94d7a349-c8b0-4937-87f8-6e3063b96aea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B4EF9EE-7AE9-4763-9CB7-F2D2BAA3A56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29DE46B-492F-431E-B143-82CD70E584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9644d9e-0e6f-492d-8d70-4325867533af"/>
    <ds:schemaRef ds:uri="f69c9462-edc3-4f12-a45e-7b3db376d223"/>
    <ds:schemaRef ds:uri="94d7a349-c8b0-4937-87f8-6e3063b96aea"/>
    <ds:schemaRef ds:uri="a48714f7-a138-40bb-9404-625c73db62b8"/>
    <ds:schemaRef ds:uri="a7cb9fcf-8b97-401b-8ca5-6a8db4f5bc19"/>
    <ds:schemaRef ds:uri="0bde310c-cfeb-4299-9947-203120f7363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068fa33a-09da-4f7d-a782-380be483c564}" enabled="0" method="" siteId="{068fa33a-09da-4f7d-a782-380be483c564}" removed="1"/>
  <clbl:label id="{2b95ee66-0861-4629-9765-8921ebc09912}" enabled="0" method="" siteId="{2b95ee66-0861-4629-9765-8921ebc09912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Calcul rapide de CI sans CO</vt:lpstr>
      <vt:lpstr>Calcul rapide de CI détaillé </vt:lpstr>
      <vt:lpstr>Calculateur incluant CO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SPECA PORTABLE</dc:creator>
  <cp:keywords/>
  <dc:description/>
  <cp:lastModifiedBy>Martin Robert</cp:lastModifiedBy>
  <cp:revision/>
  <dcterms:created xsi:type="dcterms:W3CDTF">2013-02-18T15:17:54Z</dcterms:created>
  <dcterms:modified xsi:type="dcterms:W3CDTF">2026-03-16T19:03:20Z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0x010100E642E29498DA8246AD28FD54E792431A</vt:lpwstr>
  </property>
  <property fmtid="{D5CDD505-2E9C-101B-9397-08002B2CF9AE}" pid="3" name="MediaServiceImageTags">
    <vt:lpwstr/>
  </property>
  <property fmtid="{D5CDD505-2E9C-101B-9397-08002B2CF9AE}" pid="4" name="csnSubRegion">
    <vt:lpwstr/>
  </property>
  <property fmtid="{D5CDD505-2E9C-101B-9397-08002B2CF9AE}" pid="5" name="Order">
    <vt:r8>332400</vt:r8>
  </property>
  <property fmtid="{D5CDD505-2E9C-101B-9397-08002B2CF9AE}" pid="6" name="csnCounsil">
    <vt:lpwstr/>
  </property>
  <property fmtid="{D5CDD505-2E9C-101B-9397-08002B2CF9AE}" pid="7" name="csnFederation">
    <vt:lpwstr/>
  </property>
  <property fmtid="{D5CDD505-2E9C-101B-9397-08002B2CF9AE}" pid="8" name="csnService">
    <vt:lpwstr/>
  </property>
  <property fmtid="{D5CDD505-2E9C-101B-9397-08002B2CF9AE}" pid="9" name="xd_Signature">
    <vt:bool>false</vt:bool>
  </property>
  <property fmtid="{D5CDD505-2E9C-101B-9397-08002B2CF9AE}" pid="10" name="csnSyndicate">
    <vt:lpwstr/>
  </property>
  <property fmtid="{D5CDD505-2E9C-101B-9397-08002B2CF9AE}" pid="11" name="xd_ProgID">
    <vt:lpwstr/>
  </property>
  <property fmtid="{D5CDD505-2E9C-101B-9397-08002B2CF9AE}" pid="12" name="csnWorkspaceClassification">
    <vt:lpwstr>1;#FNEEQ|e0a7669e-2b70-4c5c-89f0-82e453f8c17c</vt:lpwstr>
  </property>
  <property fmtid="{D5CDD505-2E9C-101B-9397-08002B2CF9AE}" pid="13" name="ComplianceAssetId">
    <vt:lpwstr/>
  </property>
  <property fmtid="{D5CDD505-2E9C-101B-9397-08002B2CF9AE}" pid="14" name="TemplateUrl">
    <vt:lpwstr/>
  </property>
  <property fmtid="{D5CDD505-2E9C-101B-9397-08002B2CF9AE}" pid="15" name="csnStatut">
    <vt:lpwstr/>
  </property>
  <property fmtid="{D5CDD505-2E9C-101B-9397-08002B2CF9AE}" pid="16" name="_ExtendedDescription">
    <vt:lpwstr/>
  </property>
  <property fmtid="{D5CDD505-2E9C-101B-9397-08002B2CF9AE}" pid="17" name="csnSubSector">
    <vt:lpwstr/>
  </property>
  <property fmtid="{D5CDD505-2E9C-101B-9397-08002B2CF9AE}" pid="18" name="TriggerFlowInfo">
    <vt:lpwstr/>
  </property>
  <property fmtid="{D5CDD505-2E9C-101B-9397-08002B2CF9AE}" pid="19" name="csnSector">
    <vt:lpwstr/>
  </property>
  <property fmtid="{D5CDD505-2E9C-101B-9397-08002B2CF9AE}" pid="20" name="csnObject">
    <vt:lpwstr/>
  </property>
  <property fmtid="{D5CDD505-2E9C-101B-9397-08002B2CF9AE}" pid="21" name="csnRegion">
    <vt:lpwstr/>
  </property>
</Properties>
</file>